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LT\"/>
    </mc:Choice>
  </mc:AlternateContent>
  <bookViews>
    <workbookView xWindow="0" yWindow="0" windowWidth="23040" windowHeight="9396" firstSheet="1" activeTab="1"/>
  </bookViews>
  <sheets>
    <sheet name="B1 THTW" sheetId="37" state="hidden" r:id="rId1"/>
    <sheet name="B.II TW trong nuoc" sheetId="1" r:id="rId2"/>
    <sheet name="B.III ODA" sheetId="38" r:id="rId3"/>
    <sheet name="B.IV nguon thu" sheetId="40" state="hidden" r:id="rId4"/>
  </sheets>
  <definedNames>
    <definedName name="_xlnm._FilterDatabase" localSheetId="1" hidden="1">'B.II TW trong nuoc'!$A$12:$W$43</definedName>
    <definedName name="_xlnm.Print_Area" localSheetId="1">'B.II TW trong nuoc'!$A$1:$W$46</definedName>
    <definedName name="_xlnm.Print_Area" localSheetId="3">'B.IV nguon thu'!$A$1:$AA$74</definedName>
    <definedName name="_xlnm.Print_Area" localSheetId="0">'B1 THTW'!$A$1:$I$14</definedName>
    <definedName name="_xlnm.Print_Titles" localSheetId="1">'B.II TW trong nuoc'!$7:$12</definedName>
    <definedName name="_xlnm.Print_Titles" localSheetId="2">'B.III ODA'!$5:$12</definedName>
    <definedName name="_xlnm.Print_Titles" localSheetId="3">'B.IV nguon thu'!$6:$11</definedName>
  </definedNames>
  <calcPr calcId="152511" iterateCount="1"/>
</workbook>
</file>

<file path=xl/calcChain.xml><?xml version="1.0" encoding="utf-8"?>
<calcChain xmlns="http://schemas.openxmlformats.org/spreadsheetml/2006/main">
  <c r="Q42" i="1" l="1"/>
  <c r="Q41" i="1"/>
  <c r="P41" i="1" s="1"/>
  <c r="Q39" i="1"/>
  <c r="Q37" i="1"/>
  <c r="Q36" i="1"/>
  <c r="Q32" i="1"/>
  <c r="Q31" i="1"/>
  <c r="P31" i="1" s="1"/>
  <c r="Q28" i="1"/>
  <c r="P28" i="1" s="1"/>
  <c r="AF28" i="1" s="1"/>
  <c r="Q24" i="1"/>
  <c r="P24" i="1" s="1"/>
  <c r="Q22" i="1"/>
  <c r="P22" i="1" s="1"/>
  <c r="S36" i="1" l="1"/>
  <c r="G37" i="1" l="1"/>
  <c r="I37" i="1"/>
  <c r="R37" i="1" l="1"/>
  <c r="R31" i="1"/>
  <c r="R28" i="1"/>
  <c r="R24" i="1"/>
  <c r="R22" i="1"/>
  <c r="R36" i="1" l="1"/>
  <c r="P36" i="1" l="1"/>
  <c r="O40" i="1" l="1"/>
  <c r="N40" i="1"/>
  <c r="M40" i="1"/>
  <c r="O38" i="1"/>
  <c r="N38" i="1"/>
  <c r="M38" i="1"/>
  <c r="O35" i="1"/>
  <c r="N35" i="1"/>
  <c r="M35" i="1"/>
  <c r="O30" i="1"/>
  <c r="O29" i="1" s="1"/>
  <c r="N30" i="1"/>
  <c r="N29" i="1" s="1"/>
  <c r="M30" i="1"/>
  <c r="M29" i="1" s="1"/>
  <c r="O27" i="1"/>
  <c r="O26" i="1" s="1"/>
  <c r="N27" i="1"/>
  <c r="N26" i="1" s="1"/>
  <c r="M27" i="1"/>
  <c r="M26" i="1" s="1"/>
  <c r="N23" i="1"/>
  <c r="M23" i="1"/>
  <c r="N34" i="1" l="1"/>
  <c r="N33" i="1" s="1"/>
  <c r="N25" i="1" s="1"/>
  <c r="M34" i="1"/>
  <c r="M33" i="1" s="1"/>
  <c r="M25" i="1" s="1"/>
  <c r="O34" i="1"/>
  <c r="O33" i="1" s="1"/>
  <c r="O25" i="1" s="1"/>
  <c r="S41" i="1" l="1"/>
  <c r="R32" i="1"/>
  <c r="W17" i="1"/>
  <c r="V17" i="1"/>
  <c r="O17" i="1"/>
  <c r="N17" i="1"/>
  <c r="M17" i="1"/>
  <c r="O16" i="1"/>
  <c r="N16" i="1"/>
  <c r="M16" i="1"/>
  <c r="X21" i="1"/>
  <c r="W21" i="1"/>
  <c r="W15" i="1" s="1"/>
  <c r="V21" i="1"/>
  <c r="V15" i="1" s="1"/>
  <c r="U21" i="1"/>
  <c r="T21" i="1"/>
  <c r="S21" i="1"/>
  <c r="O21" i="1"/>
  <c r="O15" i="1" s="1"/>
  <c r="N21" i="1"/>
  <c r="N15" i="1" s="1"/>
  <c r="M21" i="1"/>
  <c r="M20" i="1" s="1"/>
  <c r="M19" i="1" s="1"/>
  <c r="M14" i="1" s="1"/>
  <c r="W20" i="1"/>
  <c r="W19" i="1" s="1"/>
  <c r="W14" i="1" s="1"/>
  <c r="V20" i="1"/>
  <c r="V19" i="1" s="1"/>
  <c r="V14" i="1" s="1"/>
  <c r="X30" i="1"/>
  <c r="X29" i="1" s="1"/>
  <c r="W30" i="1"/>
  <c r="W29" i="1" s="1"/>
  <c r="V30" i="1"/>
  <c r="V29" i="1" s="1"/>
  <c r="U30" i="1"/>
  <c r="U29" i="1" s="1"/>
  <c r="T30" i="1"/>
  <c r="T29" i="1" s="1"/>
  <c r="S30" i="1"/>
  <c r="S29" i="1" s="1"/>
  <c r="P32" i="1"/>
  <c r="O20" i="1" l="1"/>
  <c r="O19" i="1" s="1"/>
  <c r="O14" i="1" s="1"/>
  <c r="N20" i="1"/>
  <c r="N19" i="1" s="1"/>
  <c r="N14" i="1" s="1"/>
  <c r="V16" i="1"/>
  <c r="W16" i="1"/>
  <c r="R30" i="1"/>
  <c r="R29" i="1" s="1"/>
  <c r="M15" i="1"/>
  <c r="P21" i="1"/>
  <c r="P23" i="1"/>
  <c r="P27" i="1"/>
  <c r="P26" i="1" s="1"/>
  <c r="P35" i="1"/>
  <c r="P38" i="1"/>
  <c r="P40" i="1"/>
  <c r="P17" i="1" s="1"/>
  <c r="Q21" i="1"/>
  <c r="Q23" i="1"/>
  <c r="Q27" i="1"/>
  <c r="Q26" i="1" s="1"/>
  <c r="Q30" i="1"/>
  <c r="Q35" i="1"/>
  <c r="Q38" i="1"/>
  <c r="Q40" i="1"/>
  <c r="Q17" i="1" s="1"/>
  <c r="X23" i="1"/>
  <c r="X20" i="1" s="1"/>
  <c r="X19" i="1" s="1"/>
  <c r="X27" i="1"/>
  <c r="X26" i="1" s="1"/>
  <c r="X35" i="1"/>
  <c r="X38" i="1"/>
  <c r="X40" i="1"/>
  <c r="X17" i="1" s="1"/>
  <c r="U23" i="1"/>
  <c r="U27" i="1"/>
  <c r="U26" i="1" s="1"/>
  <c r="U35" i="1"/>
  <c r="U38" i="1"/>
  <c r="U40" i="1"/>
  <c r="U17" i="1" s="1"/>
  <c r="T23" i="1"/>
  <c r="T27" i="1"/>
  <c r="T26" i="1" s="1"/>
  <c r="T35" i="1"/>
  <c r="T38" i="1"/>
  <c r="T40" i="1"/>
  <c r="T17" i="1" s="1"/>
  <c r="S23" i="1"/>
  <c r="S20" i="1" s="1"/>
  <c r="S19" i="1" s="1"/>
  <c r="S27" i="1"/>
  <c r="S35" i="1"/>
  <c r="S38" i="1"/>
  <c r="S40" i="1"/>
  <c r="R23" i="1"/>
  <c r="R27" i="1"/>
  <c r="R26" i="1" s="1"/>
  <c r="R35" i="1"/>
  <c r="R38" i="1"/>
  <c r="R41" i="1"/>
  <c r="L21" i="1"/>
  <c r="L23" i="1"/>
  <c r="L27" i="1"/>
  <c r="L26" i="1" s="1"/>
  <c r="L30" i="1"/>
  <c r="L29" i="1" s="1"/>
  <c r="L35" i="1"/>
  <c r="L38" i="1"/>
  <c r="L40" i="1"/>
  <c r="L17" i="1" s="1"/>
  <c r="K21" i="1"/>
  <c r="K23" i="1"/>
  <c r="K27" i="1"/>
  <c r="K26" i="1" s="1"/>
  <c r="K30" i="1"/>
  <c r="K29" i="1" s="1"/>
  <c r="K35" i="1"/>
  <c r="K38" i="1"/>
  <c r="K40" i="1"/>
  <c r="J21" i="1"/>
  <c r="J24" i="1"/>
  <c r="J23" i="1" s="1"/>
  <c r="J27" i="1"/>
  <c r="J26" i="1" s="1"/>
  <c r="J30" i="1"/>
  <c r="J29" i="1" s="1"/>
  <c r="J35" i="1"/>
  <c r="J38" i="1"/>
  <c r="J40" i="1"/>
  <c r="J17" i="1" s="1"/>
  <c r="I22" i="1"/>
  <c r="I28" i="1"/>
  <c r="I27" i="1" s="1"/>
  <c r="I26" i="1" s="1"/>
  <c r="I31" i="1"/>
  <c r="I30" i="1" s="1"/>
  <c r="I29" i="1" s="1"/>
  <c r="I35" i="1"/>
  <c r="I39" i="1"/>
  <c r="I38" i="1" s="1"/>
  <c r="I41" i="1"/>
  <c r="I40" i="1" s="1"/>
  <c r="H21" i="1"/>
  <c r="H24" i="1"/>
  <c r="H23" i="1" s="1"/>
  <c r="H27" i="1"/>
  <c r="H26" i="1" s="1"/>
  <c r="H30" i="1"/>
  <c r="H29" i="1" s="1"/>
  <c r="H35" i="1"/>
  <c r="H38" i="1"/>
  <c r="H40" i="1"/>
  <c r="G21" i="1"/>
  <c r="G23" i="1"/>
  <c r="G27" i="1"/>
  <c r="G26" i="1" s="1"/>
  <c r="G30" i="1"/>
  <c r="G29" i="1" s="1"/>
  <c r="G35" i="1"/>
  <c r="G38" i="1"/>
  <c r="G40" i="1"/>
  <c r="G17" i="1" s="1"/>
  <c r="A4" i="40"/>
  <c r="AG19" i="38"/>
  <c r="AC19" i="38" s="1"/>
  <c r="AC18" i="38" s="1"/>
  <c r="AC17" i="38" s="1"/>
  <c r="AC16" i="38" s="1"/>
  <c r="AC15" i="38" s="1"/>
  <c r="AC14" i="38" s="1"/>
  <c r="Z19" i="38"/>
  <c r="Z18" i="38" s="1"/>
  <c r="Z17" i="38" s="1"/>
  <c r="Z16" i="38" s="1"/>
  <c r="Z15" i="38" s="1"/>
  <c r="Z14" i="38" s="1"/>
  <c r="W19" i="38"/>
  <c r="W18" i="38" s="1"/>
  <c r="W17" i="38" s="1"/>
  <c r="W16" i="38" s="1"/>
  <c r="W15" i="38" s="1"/>
  <c r="W14" i="38" s="1"/>
  <c r="S19" i="38"/>
  <c r="S18" i="38" s="1"/>
  <c r="S17" i="38" s="1"/>
  <c r="S16" i="38" s="1"/>
  <c r="S15" i="38" s="1"/>
  <c r="S14" i="38" s="1"/>
  <c r="AJ18" i="38"/>
  <c r="AI18" i="38"/>
  <c r="AI17" i="38" s="1"/>
  <c r="AI16" i="38" s="1"/>
  <c r="AI15" i="38" s="1"/>
  <c r="AI14" i="38" s="1"/>
  <c r="AH18" i="38"/>
  <c r="AF18" i="38"/>
  <c r="AE18" i="38"/>
  <c r="AE17" i="38" s="1"/>
  <c r="AE16" i="38" s="1"/>
  <c r="AE15" i="38" s="1"/>
  <c r="AE14" i="38" s="1"/>
  <c r="AD18" i="38"/>
  <c r="AD17" i="38" s="1"/>
  <c r="AD16" i="38" s="1"/>
  <c r="AD15" i="38" s="1"/>
  <c r="AD14" i="38" s="1"/>
  <c r="AB18" i="38"/>
  <c r="AB17" i="38" s="1"/>
  <c r="AB16" i="38" s="1"/>
  <c r="AB15" i="38" s="1"/>
  <c r="AB14" i="38" s="1"/>
  <c r="AA18" i="38"/>
  <c r="AA17" i="38" s="1"/>
  <c r="AA16" i="38" s="1"/>
  <c r="AA15" i="38" s="1"/>
  <c r="AA14" i="38" s="1"/>
  <c r="Y18" i="38"/>
  <c r="Y17" i="38" s="1"/>
  <c r="Y16" i="38" s="1"/>
  <c r="Y15" i="38" s="1"/>
  <c r="Y14" i="38" s="1"/>
  <c r="X18" i="38"/>
  <c r="X17" i="38" s="1"/>
  <c r="X16" i="38" s="1"/>
  <c r="X15" i="38" s="1"/>
  <c r="X14" i="38" s="1"/>
  <c r="U18" i="38"/>
  <c r="U17" i="38" s="1"/>
  <c r="U16" i="38" s="1"/>
  <c r="U15" i="38" s="1"/>
  <c r="U14" i="38" s="1"/>
  <c r="T18" i="38"/>
  <c r="T17" i="38" s="1"/>
  <c r="T16" i="38" s="1"/>
  <c r="T15" i="38" s="1"/>
  <c r="T14" i="38" s="1"/>
  <c r="R18" i="38"/>
  <c r="R17" i="38" s="1"/>
  <c r="R16" i="38" s="1"/>
  <c r="R15" i="38" s="1"/>
  <c r="R14" i="38" s="1"/>
  <c r="Q18" i="38"/>
  <c r="P18" i="38"/>
  <c r="P17" i="38" s="1"/>
  <c r="P16" i="38" s="1"/>
  <c r="P15" i="38" s="1"/>
  <c r="P14" i="38" s="1"/>
  <c r="N18" i="38"/>
  <c r="N17" i="38" s="1"/>
  <c r="N16" i="38" s="1"/>
  <c r="N15" i="38" s="1"/>
  <c r="N14" i="38" s="1"/>
  <c r="M18" i="38"/>
  <c r="L18" i="38"/>
  <c r="L17" i="38" s="1"/>
  <c r="L16" i="38" s="1"/>
  <c r="L15" i="38" s="1"/>
  <c r="L14" i="38" s="1"/>
  <c r="J18" i="38"/>
  <c r="J17" i="38" s="1"/>
  <c r="J16" i="38" s="1"/>
  <c r="J15" i="38" s="1"/>
  <c r="J14" i="38" s="1"/>
  <c r="I18" i="38"/>
  <c r="I17" i="38" s="1"/>
  <c r="I16" i="38" s="1"/>
  <c r="I15" i="38" s="1"/>
  <c r="I14" i="38" s="1"/>
  <c r="H18" i="38"/>
  <c r="AJ17" i="38"/>
  <c r="AJ16" i="38" s="1"/>
  <c r="AH17" i="38"/>
  <c r="AH16" i="38" s="1"/>
  <c r="AH15" i="38" s="1"/>
  <c r="AH14" i="38" s="1"/>
  <c r="AF17" i="38"/>
  <c r="AF16" i="38" s="1"/>
  <c r="AF15" i="38" s="1"/>
  <c r="AF14" i="38" s="1"/>
  <c r="Q17" i="38"/>
  <c r="Q16" i="38" s="1"/>
  <c r="Q15" i="38" s="1"/>
  <c r="Q14" i="38" s="1"/>
  <c r="M17" i="38"/>
  <c r="M16" i="38" s="1"/>
  <c r="M15" i="38" s="1"/>
  <c r="M14" i="38" s="1"/>
  <c r="H17" i="38"/>
  <c r="H16" i="38" s="1"/>
  <c r="H15" i="38" s="1"/>
  <c r="H14" i="38" s="1"/>
  <c r="K16" i="38"/>
  <c r="K15" i="38" s="1"/>
  <c r="K14" i="38" s="1"/>
  <c r="Q13" i="38"/>
  <c r="N13" i="38"/>
  <c r="K13" i="38"/>
  <c r="H13" i="38"/>
  <c r="B13" i="38"/>
  <c r="AC43" i="1"/>
  <c r="Y42" i="1"/>
  <c r="Y41" i="1"/>
  <c r="Y39" i="1"/>
  <c r="Y37" i="1"/>
  <c r="Y36" i="1"/>
  <c r="Y32" i="1"/>
  <c r="Y31" i="1"/>
  <c r="Y28" i="1"/>
  <c r="Y22" i="1"/>
  <c r="Y24" i="1" l="1"/>
  <c r="O19" i="38"/>
  <c r="O18" i="38" s="1"/>
  <c r="O17" i="38" s="1"/>
  <c r="O16" i="38" s="1"/>
  <c r="O15" i="38" s="1"/>
  <c r="O14" i="38" s="1"/>
  <c r="S16" i="1"/>
  <c r="X34" i="1"/>
  <c r="X33" i="1" s="1"/>
  <c r="X25" i="1" s="1"/>
  <c r="X14" i="1" s="1"/>
  <c r="R16" i="1"/>
  <c r="I24" i="1"/>
  <c r="I23" i="1" s="1"/>
  <c r="I16" i="1" s="1"/>
  <c r="K20" i="1"/>
  <c r="K19" i="1" s="1"/>
  <c r="AG18" i="38"/>
  <c r="AG17" i="38" s="1"/>
  <c r="AG16" i="38" s="1"/>
  <c r="AG15" i="38" s="1"/>
  <c r="AG14" i="38" s="1"/>
  <c r="V19" i="38"/>
  <c r="V18" i="38" s="1"/>
  <c r="V17" i="38" s="1"/>
  <c r="V16" i="38" s="1"/>
  <c r="V15" i="38" s="1"/>
  <c r="V14" i="38" s="1"/>
  <c r="K15" i="1"/>
  <c r="H34" i="1"/>
  <c r="H33" i="1" s="1"/>
  <c r="H25" i="1" s="1"/>
  <c r="K16" i="1"/>
  <c r="L20" i="1"/>
  <c r="L19" i="1" s="1"/>
  <c r="I21" i="1"/>
  <c r="I20" i="1" s="1"/>
  <c r="I19" i="1" s="1"/>
  <c r="L34" i="1"/>
  <c r="L33" i="1" s="1"/>
  <c r="L25" i="1" s="1"/>
  <c r="G16" i="1"/>
  <c r="H16" i="1"/>
  <c r="R21" i="1"/>
  <c r="R20" i="1" s="1"/>
  <c r="R19" i="1" s="1"/>
  <c r="T34" i="1"/>
  <c r="T33" i="1" s="1"/>
  <c r="T25" i="1" s="1"/>
  <c r="P30" i="1"/>
  <c r="P29" i="1" s="1"/>
  <c r="H20" i="1"/>
  <c r="H19" i="1" s="1"/>
  <c r="U16" i="1"/>
  <c r="U20" i="1"/>
  <c r="U19" i="1" s="1"/>
  <c r="G15" i="1"/>
  <c r="L15" i="1"/>
  <c r="L16" i="1"/>
  <c r="Q20" i="1"/>
  <c r="Q19" i="1" s="1"/>
  <c r="Q15" i="1"/>
  <c r="X15" i="1"/>
  <c r="H15" i="1"/>
  <c r="G34" i="1"/>
  <c r="G33" i="1" s="1"/>
  <c r="G25" i="1" s="1"/>
  <c r="G20" i="1"/>
  <c r="G19" i="1" s="1"/>
  <c r="J34" i="1"/>
  <c r="J33" i="1" s="1"/>
  <c r="J25" i="1" s="1"/>
  <c r="T16" i="1"/>
  <c r="T20" i="1"/>
  <c r="T19" i="1" s="1"/>
  <c r="P15" i="1"/>
  <c r="P20" i="1"/>
  <c r="P19" i="1" s="1"/>
  <c r="X16" i="1"/>
  <c r="T15" i="1"/>
  <c r="J15" i="1"/>
  <c r="H17" i="1"/>
  <c r="K34" i="1"/>
  <c r="K33" i="1" s="1"/>
  <c r="R40" i="1"/>
  <c r="R17" i="1" s="1"/>
  <c r="U34" i="1"/>
  <c r="U33" i="1" s="1"/>
  <c r="U25" i="1" s="1"/>
  <c r="Q34" i="1"/>
  <c r="Q33" i="1" s="1"/>
  <c r="P34" i="1"/>
  <c r="P33" i="1" s="1"/>
  <c r="U15" i="1"/>
  <c r="S26" i="1"/>
  <c r="S15" i="1"/>
  <c r="S34" i="1"/>
  <c r="S33" i="1" s="1"/>
  <c r="S17" i="1"/>
  <c r="Q29" i="1"/>
  <c r="Q16" i="1"/>
  <c r="K25" i="1"/>
  <c r="J16" i="1"/>
  <c r="J20" i="1"/>
  <c r="J19" i="1" s="1"/>
  <c r="I17" i="1"/>
  <c r="I34" i="1"/>
  <c r="I33" i="1" s="1"/>
  <c r="I25" i="1" s="1"/>
  <c r="K17" i="1"/>
  <c r="K14" i="1" l="1"/>
  <c r="AA16" i="1"/>
  <c r="AA17" i="1" s="1"/>
  <c r="R15" i="1"/>
  <c r="L14" i="1"/>
  <c r="P16" i="1"/>
  <c r="I15" i="1"/>
  <c r="P25" i="1"/>
  <c r="P14" i="1" s="1"/>
  <c r="H14" i="1"/>
  <c r="Q25" i="1"/>
  <c r="Q14" i="1" s="1"/>
  <c r="R34" i="1"/>
  <c r="R33" i="1" s="1"/>
  <c r="R25" i="1" s="1"/>
  <c r="R14" i="1" s="1"/>
  <c r="Z15" i="1"/>
  <c r="AD15" i="1" s="1"/>
  <c r="U14" i="1"/>
  <c r="T14" i="1"/>
  <c r="G14" i="1"/>
  <c r="S25" i="1"/>
  <c r="S14" i="1" s="1"/>
  <c r="J14" i="1"/>
  <c r="I14" i="1"/>
  <c r="AC15" i="1" l="1"/>
  <c r="AD25" i="1"/>
  <c r="AC28" i="1"/>
  <c r="AD28" i="1" s="1"/>
  <c r="AA15" i="1"/>
  <c r="S13" i="1"/>
</calcChain>
</file>

<file path=xl/sharedStrings.xml><?xml version="1.0" encoding="utf-8"?>
<sst xmlns="http://schemas.openxmlformats.org/spreadsheetml/2006/main" count="404" uniqueCount="178">
  <si>
    <t>Biểu mẫu số I.a</t>
  </si>
  <si>
    <t>Bộ, cơ quan trung ương………</t>
  </si>
  <si>
    <t>ƯỚC TÌNH HÌNH THỰC HIỆN KẾ HOẠCH ĐẦU TƯ CÔNG NĂM 2021 VÀ
DỰ KIẾN KẾ HOẠCH ĐẦU TƯ CÔNG NĂM 2022 CỦA BỘ, CƠ QUAN TRUNG ƯƠNG</t>
  </si>
  <si>
    <t>(Kèm theo văn bản số             /BKHĐT-TH ngày     tháng 7 năm 2021 của Bộ Kế hoạch và Đầu tư)</t>
  </si>
  <si>
    <t>Đơn vị: Triệu đồng</t>
  </si>
  <si>
    <t>STT</t>
  </si>
  <si>
    <t>Nguồn vốn</t>
  </si>
  <si>
    <t>Năm 2021</t>
  </si>
  <si>
    <t>Dự kiến KH đầu tư trung hạn giai đoạn 2021-2025</t>
  </si>
  <si>
    <t>Nhu cầu kế hoạch năm 2022</t>
  </si>
  <si>
    <t>Dự kiến kế hoạch năm 2022</t>
  </si>
  <si>
    <t>Ghi chú</t>
  </si>
  <si>
    <t>Kế hoạch</t>
  </si>
  <si>
    <t>Ước giải ngân từ 1/1/2021 đến 31/7/2021</t>
  </si>
  <si>
    <t>Ước giải ngân từ 1/1/2021 đến 31/12/2021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</si>
  <si>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</si>
  <si>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</si>
  <si>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</si>
  <si>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</si>
  <si>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</si>
  <si>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</si>
  <si>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</si>
  <si>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</si>
  <si>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</si>
  <si>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TỔNG SỐ</t>
  </si>
  <si>
    <t>Vốn NSNN (vốn ngân sách trung ương)</t>
  </si>
  <si>
    <t>-</t>
  </si>
  <si>
    <t>Vốn trong nước</t>
  </si>
  <si>
    <t>Vốn nước ngoài</t>
  </si>
  <si>
    <t>Vốn từ nguồn thu hợp pháp của các cơ quan nhà nước, đơn vị sự nghiệp công lập dành để đầu tư theo quy định của pháp luật</t>
  </si>
  <si>
    <t>Bộ, ngành, tổng công ty …….</t>
  </si>
  <si>
    <t>PHỤ LỤC I</t>
  </si>
  <si>
    <t>TT</t>
  </si>
  <si>
    <t>Danh mục dự án</t>
  </si>
  <si>
    <t>Địa điểm XD</t>
  </si>
  <si>
    <t>Năng lực thiết kế</t>
  </si>
  <si>
    <t>Thời gian KC-HT</t>
  </si>
  <si>
    <t>Quyết định đầu tư</t>
  </si>
  <si>
    <t>KH đầu tư công trung hạn giai đoạn 2021-2025</t>
  </si>
  <si>
    <t>Năm 2023</t>
  </si>
  <si>
    <t>Dự kiến kế hoạch 2024</t>
  </si>
  <si>
    <t>Chủ đầu tư</t>
  </si>
  <si>
    <t>Số quyết định ngày, tháng, năm ban hành</t>
  </si>
  <si>
    <t xml:space="preserve">TMĐT </t>
  </si>
  <si>
    <t>Giải ngân từ 1/1/2023 đến 30/6/2023</t>
  </si>
  <si>
    <t>Ước giải ngân từ 1/1/2023 đến 31/1/2024</t>
  </si>
  <si>
    <t>Tổng số (tất cả các nguồn vốn)</t>
  </si>
  <si>
    <t>Trong đó: NSTW</t>
  </si>
  <si>
    <t>Tổng số</t>
  </si>
  <si>
    <t>Trong đó:</t>
  </si>
  <si>
    <t>Thu hồi các khoản vốn ứng trước</t>
  </si>
  <si>
    <t>Thanh toán nợ XDCB (nếu có)</t>
  </si>
  <si>
    <t>Các dự án dự kiến hoàn thành năm 2024</t>
  </si>
  <si>
    <t>Các dự án chuyển tiếp hoàn thành sau năm 2024</t>
  </si>
  <si>
    <t>Các dự án khởi công mới 2024</t>
  </si>
  <si>
    <t>A</t>
  </si>
  <si>
    <t>Danh mục dự án quan trọng quốc gia, các dự án cao tốc, các dự án trọng điểm, có sức lan tỏa cao, có ý nghĩa thúc đẩy phát triển kinh tế - xã hội</t>
  </si>
  <si>
    <t>GIAO THÔNG</t>
  </si>
  <si>
    <t>(1)</t>
  </si>
  <si>
    <t>BQLDA ĐTXD CT Giao thông và Nông nghiệp</t>
  </si>
  <si>
    <t>Dự án Xây dựng tuyến đường liên kết vùng, đoạn từ thị xã Tân Châu đến thành phố Châu Đốc, kết nối tỉnh Kiên Giang và Đồng Tháp</t>
  </si>
  <si>
    <t xml:space="preserve">CĐ-TC </t>
  </si>
  <si>
    <t xml:space="preserve">20,96km </t>
  </si>
  <si>
    <t>2021-
2024</t>
  </si>
  <si>
    <t xml:space="preserve">1761/QĐ-UBND 29/7/2021; 1003/QĐ-UBND 13/5/2022 </t>
  </si>
  <si>
    <t>(2)</t>
  </si>
  <si>
    <t>Dự án thành phần 1 thuộc dự án đường bộ cao tốc Châu Đốc – Cần Thơ – Sóc Trăng giai đoạn 1</t>
  </si>
  <si>
    <t>CĐ, CP, CT, ST</t>
  </si>
  <si>
    <t>57,014 km</t>
  </si>
  <si>
    <t>2022 - 2027</t>
  </si>
  <si>
    <t>222/QĐ-UBND 28/02/2023</t>
  </si>
  <si>
    <t>B</t>
  </si>
  <si>
    <t>Danh mục dự án khác</t>
  </si>
  <si>
    <t>KHU CÔNG NGHIỆP VÀ KHU KINH TẾ</t>
  </si>
  <si>
    <t>Trạm kiểm soát liên hợp cửa khẩu Quốc tế Vĩnh Xương</t>
  </si>
  <si>
    <t>Tân Châu</t>
  </si>
  <si>
    <t>2021-2024</t>
  </si>
  <si>
    <t>1342/QĐ-UBND 21/6/2021; 757/QĐ-UBND 18/4/2022</t>
  </si>
  <si>
    <t>BQL Khu kinh tế</t>
  </si>
  <si>
    <t>NÔNG NGHIỆP, LÂM NGHIỆP, DIÊM NGHIỆP, THỦY LỢI VÀ THỦY SẢN</t>
  </si>
  <si>
    <t>Dự án Kè chống sạt lở sông Tiền bảo vệ dân cư khu vực thị trấn Phú Mỹ, huyện Phú Tân</t>
  </si>
  <si>
    <t>Huyện Phú Tân</t>
  </si>
  <si>
    <t>Tổng chiều dài = 509,3m</t>
  </si>
  <si>
    <t>601/QĐ-UBND ngày 26/3/2022 và QĐ 1706/QĐ-UBND ngày 05/7/2022</t>
  </si>
  <si>
    <t>Tuyến dân cư di dời khẩn cấp vùng sạt lở sông Hậu, xã Châu Phong</t>
  </si>
  <si>
    <t>4,9ha, 221 nền</t>
  </si>
  <si>
    <t>2610/QĐ-UBND 26/10/2022</t>
  </si>
  <si>
    <t xml:space="preserve">BQLDA ĐTXD KV TX Tân Châu </t>
  </si>
  <si>
    <t xml:space="preserve"> LĨNH VỰC GIAO THÔNG</t>
  </si>
  <si>
    <t>Thực hiện dự án</t>
  </si>
  <si>
    <t>Đường kênh Long Điền A-B</t>
  </si>
  <si>
    <t>Chợ Mới</t>
  </si>
  <si>
    <t>27200m</t>
  </si>
  <si>
    <t>2469/QĐ-UBND 22/10/2020; 1004/QĐ-UBND 13/5/2022</t>
  </si>
  <si>
    <t>UBND huyện Chợ Mới</t>
  </si>
  <si>
    <t>Nâng cấp mở rộng khẩn cấp đường tỉnh 948 thuộc tuyến quốc phòng an ninh vùng biên giới và dân tộc giai đoạn 2</t>
  </si>
  <si>
    <t>TT-TB</t>
  </si>
  <si>
    <t>20,3km</t>
  </si>
  <si>
    <t>2331/QĐ-UBND 12/10/2021; 1005/QĐ-UBND 13/5/2022</t>
  </si>
  <si>
    <t>Dự án Nâng cấp ĐT.958 (Tuyến Tri Tôn – Vàm Rầy)</t>
  </si>
  <si>
    <t>Tri Tôn</t>
  </si>
  <si>
    <t xml:space="preserve">18,8km </t>
  </si>
  <si>
    <t>2022-
2025</t>
  </si>
  <si>
    <t xml:space="preserve">2817/QĐ-UBND 18/12/2022 </t>
  </si>
  <si>
    <t xml:space="preserve">Dự án Đường tỉnh 941 (đoạn nối dài) </t>
  </si>
  <si>
    <t xml:space="preserve">CT </t>
  </si>
  <si>
    <t xml:space="preserve">11800m </t>
  </si>
  <si>
    <t xml:space="preserve">731/QĐ-UBND 26/5/2023 </t>
  </si>
  <si>
    <t>Tuyến tránh Đường tỉnh 951 (Đoạn từ km8+550 đến km15+950)</t>
  </si>
  <si>
    <t>PT</t>
  </si>
  <si>
    <t>9km</t>
  </si>
  <si>
    <t>2023-2026</t>
  </si>
  <si>
    <t xml:space="preserve">Ghi chú: * Đề nghị các dự án ghi rõ dự kiến năm hoàn thành để có cơ sở xác định số dự án hoàn thành trong các năm </t>
  </si>
  <si>
    <t>PHỤ LỤC II</t>
  </si>
  <si>
    <t>Mã dự án</t>
  </si>
  <si>
    <t>Nhà tài trợ</t>
  </si>
  <si>
    <t>Ngày ký kết hiệp định</t>
  </si>
  <si>
    <t>Ngày kết thúc Hiệp định</t>
  </si>
  <si>
    <t>KH đầu tư trung hạn giai đoạn 2021-2025 đã giao đến năm 2023</t>
  </si>
  <si>
    <t xml:space="preserve">Số quyết định </t>
  </si>
  <si>
    <t xml:space="preserve">Trong đó: </t>
  </si>
  <si>
    <t xml:space="preserve">Vốn đối ứng (tính theo tiền Việt) </t>
  </si>
  <si>
    <t>Vốn nước ngoài (tính theo ngoại tệ trong Hiệp định)</t>
  </si>
  <si>
    <t xml:space="preserve">Vốn đối ứng </t>
  </si>
  <si>
    <t xml:space="preserve">Vốn nước ngoài (tính theo tiền Việt) </t>
  </si>
  <si>
    <t>Tổng số: vốn NSTW</t>
  </si>
  <si>
    <t>Trong đó: vốn NSTW</t>
  </si>
  <si>
    <t>Tính bằng nguyên tệ</t>
  </si>
  <si>
    <t>Quy đổi ra tiền Việt</t>
  </si>
  <si>
    <t>Trong đó: thu hồi các khoản vốn ứng trước</t>
  </si>
  <si>
    <t>Đưa vào cân đối NSTW</t>
  </si>
  <si>
    <t>Vay lại</t>
  </si>
  <si>
    <t>VỐN NƯỚC NGOÀI KHÔNG GIẢI NGÂN THEO CƠ CHẾ TÀI CHÍNH TRONG NƯỚC</t>
  </si>
  <si>
    <t>I</t>
  </si>
  <si>
    <t>Y TẾ, DÂN SỐ VÀ GIA ĐÌNH</t>
  </si>
  <si>
    <t>a</t>
  </si>
  <si>
    <t>Dự án nhóm B</t>
  </si>
  <si>
    <t>Nâng cấp trang thiết bị y tế cho Bệnh viện Sản - Nhi An Giang</t>
  </si>
  <si>
    <t>Áo</t>
  </si>
  <si>
    <t>1024a/QĐ-UBND 16/5/2022</t>
  </si>
  <si>
    <t>16.500.000 EUR</t>
  </si>
  <si>
    <t>Biểu mẫu IV</t>
  </si>
  <si>
    <r>
      <rPr>
        <b/>
        <sz val="14"/>
        <rFont val="Times New Roman"/>
        <family val="1"/>
      </rPr>
      <t xml:space="preserve">CHI TIẾT TÌNH HÌNH THỰC HIỆN KẾ HOẠCH ĐẦU TƯ CÔNG NĂM 2023 VÀ DỰ KIẾN KẾ HOẠCH ĐẦU TƯ CÔNG NĂM 2024 </t>
    </r>
    <r>
      <rPr>
        <b/>
        <u/>
        <sz val="14"/>
        <rFont val="Times New Roman"/>
        <family val="1"/>
      </rPr>
      <t>VỐN TỪ NGUỒN THU HỢP PHÁP CỦA CÁC CƠ QUAN NHÀ NƯỚC,  ĐƠN VỊ SỰ NGHIỆP CÔNG LẬP
DÀNH ĐỂ ĐẦU TƯ THEO QUY ĐỊNH CỦA PHÁP LUẬT</t>
    </r>
  </si>
  <si>
    <t>Giải ngân từ 1/1/2023 đến 30/9/2023</t>
  </si>
  <si>
    <t>Trong đó: vốn từ nguồn thu hợp pháp</t>
  </si>
  <si>
    <r>
      <rPr>
        <b/>
        <sz val="14"/>
        <rFont val="Times New Roman"/>
        <family val="1"/>
      </rPr>
      <t xml:space="preserve">ĐẦU TƯ TỪ NGUỒN THU… </t>
    </r>
    <r>
      <rPr>
        <b/>
        <vertAlign val="superscript"/>
        <sz val="14"/>
        <rFont val="Times New Roman"/>
        <family val="1"/>
      </rPr>
      <t>(1)</t>
    </r>
  </si>
  <si>
    <t>Chuẩn bị đầu tư</t>
  </si>
  <si>
    <t>Dự án ...</t>
  </si>
  <si>
    <t>…</t>
  </si>
  <si>
    <t>………..</t>
  </si>
  <si>
    <t>II</t>
  </si>
  <si>
    <t>Các dự án hoàn thành, bàn giao, đưa vào sử dụng đến ngày 31/12/2023</t>
  </si>
  <si>
    <t>Dự án nhóm A</t>
  </si>
  <si>
    <t>b</t>
  </si>
  <si>
    <t>c</t>
  </si>
  <si>
    <t>Dự án nhóm C</t>
  </si>
  <si>
    <t>(3)</t>
  </si>
  <si>
    <t>Danh mục dự án dự kiến hoàn thành năm 2021</t>
  </si>
  <si>
    <t>Danh mục dự án chuyển tiếp</t>
  </si>
  <si>
    <t>Danh mục các dự án khởi công mới năm 2021</t>
  </si>
  <si>
    <t>(4)</t>
  </si>
  <si>
    <t>Các dự án khởi công mới năm 2024</t>
  </si>
  <si>
    <t>PHÂN LOẠI NHƯ TRÊN</t>
  </si>
  <si>
    <t>Ghi chú: (1) Báo cáo từng loại nguồn thu hợp pháp dành để đầu tư theo quy định của pháp luật</t>
  </si>
  <si>
    <t>Kế hoạch đầu tư công năm 2024 nguồn vốn ngân sách trung ương</t>
  </si>
  <si>
    <t>KH đầu tư công trung hạn giai đoạn 2021-2025 giải ngân năm 2021, năm 2022 và bố trí năm 2023</t>
  </si>
  <si>
    <t>Kế hoạch 2023 NSTW</t>
  </si>
  <si>
    <t>Dự kiến hoàn thành Năm 2025</t>
  </si>
  <si>
    <t>Ban QLDA ĐTXD Khu vực huyện Phú Tân</t>
  </si>
  <si>
    <t>1974/QĐ-UBND 05/12/2023</t>
  </si>
  <si>
    <r>
      <t>79864m</t>
    </r>
    <r>
      <rPr>
        <vertAlign val="superscript"/>
        <sz val="14"/>
        <rFont val="Times New Roman"/>
        <family val="1"/>
      </rPr>
      <t>2</t>
    </r>
  </si>
  <si>
    <t>(Đính kèm Quyết định số       /QĐ-UBND ngày        tháng  12  năm 2023 của Ủy ban nhân dân tỉnh An Giang)</t>
  </si>
  <si>
    <t>KẾ HOẠCH ĐẦU TƯ CÔNG NĂM 2024
NGUỒN VỐN NGÂN SÁCH TRUNG ƯƠNG TRONG NƯỚC</t>
  </si>
  <si>
    <t>KẾ HOẠCH ĐẦU TƯ CÔNG NĂM 2024
NGUỒN VỐN NGÂN SÁCH TRUNG ƯƠNG NGOÀI NƯỚC</t>
  </si>
  <si>
    <t>BQLDA ĐTXD khu vực thị xã Tịnh Biên</t>
  </si>
  <si>
    <t>Kế hoạch 2021 NSTW</t>
  </si>
  <si>
    <t>Kế hoạch 2022 NSTW</t>
  </si>
  <si>
    <t>Lũy kế bố trí kế hoạch đầu tư công trung hạn giai đoạn 2021-2023 nguồn NSTW đến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</si>
</sst>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₫_-;\-* #,##0.00\ _₫_-;_-* &quot;-&quot;??\ _₫_-;_-@_-"/>
    <numFmt numFmtId="165" formatCode="_-* #,##0.00\ _V_N_D_-;\-* #,##0.00\ _V_N_D_-;_-* &quot;-&quot;??\ _V_N_D_-;_-@_-"/>
    <numFmt numFmtId="166" formatCode="_-* #,##0\ _D_M_-;\-* #,##0\ _D_M_-;_-* &quot;-&quot;\ _D_M_-;_-@_-"/>
    <numFmt numFmtId="167" formatCode="_(* #,##0_);_(* \(#,##0\);_(* &quot;-&quot;??_);_(@_)"/>
    <numFmt numFmtId="168" formatCode="#,##0;[Red]#,##0"/>
  </numFmts>
  <fonts count="50">
    <font>
      <sz val="11"/>
      <color theme="1"/>
      <name val="Calibri"/>
      <scheme val="minor"/>
    </font>
    <font>
      <i/>
      <sz val="14"/>
      <name val="Times New Roman"/>
      <family val="1"/>
    </font>
    <font>
      <sz val="14"/>
      <color indexed="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color indexed="8"/>
      <name val="Calibri"/>
      <family val="2"/>
    </font>
    <font>
      <b/>
      <sz val="18"/>
      <name val="Times New Roman"/>
      <family val="1"/>
    </font>
    <font>
      <b/>
      <sz val="24"/>
      <name val="Times New Roman"/>
      <family val="1"/>
    </font>
    <font>
      <i/>
      <sz val="20"/>
      <name val="Times New Roman"/>
      <family val="1"/>
    </font>
    <font>
      <i/>
      <sz val="16"/>
      <name val="Times New Roman"/>
      <family val="1"/>
    </font>
    <font>
      <b/>
      <sz val="16"/>
      <name val="Times New Roman"/>
      <family val="1"/>
    </font>
    <font>
      <sz val="14"/>
      <color theme="1"/>
      <name val="Times New Roman"/>
      <family val="1"/>
    </font>
    <font>
      <sz val="14"/>
      <name val="Calibri"/>
      <family val="2"/>
    </font>
    <font>
      <sz val="11"/>
      <name val="Calibri"/>
      <family val="2"/>
      <scheme val="minor"/>
    </font>
    <font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.VnTime"/>
    </font>
    <font>
      <sz val="12"/>
      <color indexed="8"/>
      <name val="Calibri"/>
      <family val="2"/>
    </font>
    <font>
      <sz val="14"/>
      <name val="Times New Roman"/>
      <family val="1"/>
    </font>
    <font>
      <sz val="11"/>
      <color indexed="8"/>
      <name val="Helvetica Neue"/>
    </font>
    <font>
      <sz val="12"/>
      <name val="VNI-Times"/>
    </font>
    <font>
      <sz val="11"/>
      <color theme="1"/>
      <name val="Times New Roman"/>
      <family val="1"/>
    </font>
    <font>
      <b/>
      <u/>
      <sz val="14"/>
      <name val="Times New Roman"/>
      <family val="1"/>
    </font>
    <font>
      <b/>
      <vertAlign val="superscript"/>
      <sz val="14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.VnTime"/>
      <family val="2"/>
    </font>
    <font>
      <sz val="12"/>
      <color indexed="8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8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vertAlign val="superscript"/>
      <sz val="14"/>
      <name val="Times New Roman"/>
      <family val="1"/>
    </font>
    <font>
      <i/>
      <sz val="18"/>
      <name val="Times New Roman"/>
      <family val="1"/>
    </font>
    <font>
      <b/>
      <sz val="22"/>
      <name val="Times New Roman"/>
      <family val="1"/>
    </font>
    <font>
      <i/>
      <sz val="20"/>
      <name val="Times New Roman"/>
      <family val="1"/>
    </font>
    <font>
      <b/>
      <sz val="24"/>
      <name val="Times New Roman"/>
      <family val="1"/>
    </font>
    <font>
      <i/>
      <sz val="14"/>
      <name val="Times New Roman"/>
      <family val="1"/>
    </font>
    <font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65">
    <xf numFmtId="0" fontId="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" fillId="0" borderId="0"/>
    <xf numFmtId="0" fontId="23" fillId="0" borderId="0"/>
    <xf numFmtId="0" fontId="29" fillId="0" borderId="0"/>
    <xf numFmtId="0" fontId="20" fillId="0" borderId="0"/>
    <xf numFmtId="0" fontId="20" fillId="0" borderId="0"/>
    <xf numFmtId="0" fontId="20" fillId="0" borderId="0"/>
    <xf numFmtId="0" fontId="24" fillId="0" borderId="0" applyNumberFormat="0" applyFill="0" applyBorder="0" applyProtection="0">
      <alignment vertical="top"/>
    </xf>
    <xf numFmtId="0" fontId="25" fillId="0" borderId="0"/>
    <xf numFmtId="0" fontId="3" fillId="0" borderId="0"/>
    <xf numFmtId="0" fontId="21" fillId="0" borderId="0"/>
    <xf numFmtId="0" fontId="29" fillId="0" borderId="0"/>
    <xf numFmtId="0" fontId="3" fillId="0" borderId="0"/>
    <xf numFmtId="0" fontId="19" fillId="0" borderId="0"/>
    <xf numFmtId="0" fontId="26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0" fillId="0" borderId="0"/>
    <xf numFmtId="0" fontId="30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6" fillId="0" borderId="0"/>
    <xf numFmtId="0" fontId="39" fillId="0" borderId="0"/>
    <xf numFmtId="0" fontId="30" fillId="0" borderId="0"/>
    <xf numFmtId="0" fontId="34" fillId="0" borderId="0"/>
    <xf numFmtId="0" fontId="38" fillId="0" borderId="0"/>
    <xf numFmtId="0" fontId="30" fillId="0" borderId="0"/>
    <xf numFmtId="0" fontId="35" fillId="0" borderId="0"/>
    <xf numFmtId="9" fontId="35" fillId="0" borderId="0" applyFont="0" applyFill="0" applyBorder="0" applyAlignment="0" applyProtection="0"/>
  </cellStyleXfs>
  <cellXfs count="284">
    <xf numFmtId="0" fontId="0" fillId="0" borderId="0" xfId="0"/>
    <xf numFmtId="1" fontId="1" fillId="0" borderId="0" xfId="32" applyNumberFormat="1" applyFont="1" applyFill="1" applyAlignment="1">
      <alignment vertical="center"/>
    </xf>
    <xf numFmtId="1" fontId="2" fillId="0" borderId="0" xfId="32" applyNumberFormat="1" applyFont="1" applyFill="1" applyAlignment="1">
      <alignment vertical="center"/>
    </xf>
    <xf numFmtId="3" fontId="3" fillId="0" borderId="0" xfId="32" applyNumberFormat="1" applyFont="1" applyBorder="1" applyAlignment="1">
      <alignment horizontal="center" vertical="center" wrapText="1"/>
    </xf>
    <xf numFmtId="3" fontId="3" fillId="0" borderId="0" xfId="32" applyNumberFormat="1" applyFont="1" applyFill="1" applyBorder="1" applyAlignment="1">
      <alignment vertical="center" wrapText="1"/>
    </xf>
    <xf numFmtId="1" fontId="4" fillId="0" borderId="0" xfId="32" applyNumberFormat="1" applyFont="1" applyFill="1" applyAlignment="1">
      <alignment vertical="center"/>
    </xf>
    <xf numFmtId="1" fontId="5" fillId="0" borderId="0" xfId="32" applyNumberFormat="1" applyFont="1" applyFill="1" applyAlignment="1">
      <alignment vertical="center"/>
    </xf>
    <xf numFmtId="49" fontId="3" fillId="0" borderId="0" xfId="32" applyNumberFormat="1" applyFont="1" applyFill="1" applyAlignment="1">
      <alignment horizontal="center" vertical="center"/>
    </xf>
    <xf numFmtId="1" fontId="3" fillId="0" borderId="0" xfId="32" applyNumberFormat="1" applyFont="1" applyFill="1" applyAlignment="1">
      <alignment vertical="center" wrapText="1"/>
    </xf>
    <xf numFmtId="1" fontId="3" fillId="0" borderId="0" xfId="32" applyNumberFormat="1" applyFont="1" applyFill="1" applyAlignment="1">
      <alignment horizontal="center" vertical="center" wrapText="1"/>
    </xf>
    <xf numFmtId="1" fontId="3" fillId="0" borderId="0" xfId="32" applyNumberFormat="1" applyFont="1" applyFill="1" applyAlignment="1">
      <alignment horizontal="right" vertical="center"/>
    </xf>
    <xf numFmtId="1" fontId="3" fillId="0" borderId="0" xfId="32" applyNumberFormat="1" applyFont="1" applyFill="1" applyAlignment="1">
      <alignment vertical="center"/>
    </xf>
    <xf numFmtId="49" fontId="4" fillId="0" borderId="0" xfId="32" applyNumberFormat="1" applyFont="1" applyFill="1" applyAlignment="1">
      <alignment vertical="center"/>
    </xf>
    <xf numFmtId="3" fontId="3" fillId="0" borderId="2" xfId="32" applyNumberFormat="1" applyFont="1" applyFill="1" applyBorder="1" applyAlignment="1">
      <alignment horizontal="center" vertical="center" wrapText="1"/>
    </xf>
    <xf numFmtId="0" fontId="3" fillId="0" borderId="2" xfId="32" applyNumberFormat="1" applyFont="1" applyFill="1" applyBorder="1" applyAlignment="1">
      <alignment horizontal="center" vertical="center" wrapText="1"/>
    </xf>
    <xf numFmtId="49" fontId="3" fillId="0" borderId="6" xfId="32" applyNumberFormat="1" applyFont="1" applyFill="1" applyBorder="1" applyAlignment="1">
      <alignment horizontal="center" vertical="center" wrapText="1"/>
    </xf>
    <xf numFmtId="3" fontId="4" fillId="0" borderId="6" xfId="32" applyNumberFormat="1" applyFont="1" applyFill="1" applyBorder="1" applyAlignment="1">
      <alignment horizontal="center" vertical="center" wrapText="1"/>
    </xf>
    <xf numFmtId="3" fontId="3" fillId="0" borderId="6" xfId="32" applyNumberFormat="1" applyFont="1" applyFill="1" applyBorder="1" applyAlignment="1">
      <alignment horizontal="center" vertical="center" wrapText="1"/>
    </xf>
    <xf numFmtId="49" fontId="4" fillId="0" borderId="7" xfId="32" applyNumberFormat="1" applyFont="1" applyFill="1" applyBorder="1" applyAlignment="1">
      <alignment horizontal="center" vertical="center" wrapText="1"/>
    </xf>
    <xf numFmtId="1" fontId="4" fillId="0" borderId="7" xfId="32" applyNumberFormat="1" applyFont="1" applyFill="1" applyBorder="1" applyAlignment="1">
      <alignment horizontal="left" vertical="center" wrapText="1"/>
    </xf>
    <xf numFmtId="3" fontId="3" fillId="0" borderId="7" xfId="32" applyNumberFormat="1" applyFont="1" applyFill="1" applyBorder="1" applyAlignment="1">
      <alignment horizontal="center" vertical="center" wrapText="1"/>
    </xf>
    <xf numFmtId="1" fontId="4" fillId="0" borderId="7" xfId="32" applyNumberFormat="1" applyFont="1" applyFill="1" applyBorder="1" applyAlignment="1">
      <alignment horizontal="center" vertical="center"/>
    </xf>
    <xf numFmtId="1" fontId="3" fillId="0" borderId="7" xfId="32" applyNumberFormat="1" applyFont="1" applyFill="1" applyBorder="1" applyAlignment="1">
      <alignment horizontal="center" vertical="center"/>
    </xf>
    <xf numFmtId="1" fontId="3" fillId="0" borderId="7" xfId="32" applyNumberFormat="1" applyFont="1" applyFill="1" applyBorder="1" applyAlignment="1">
      <alignment vertical="center" wrapText="1"/>
    </xf>
    <xf numFmtId="49" fontId="4" fillId="0" borderId="7" xfId="32" applyNumberFormat="1" applyFont="1" applyFill="1" applyBorder="1" applyAlignment="1">
      <alignment horizontal="center" vertical="center"/>
    </xf>
    <xf numFmtId="1" fontId="4" fillId="0" borderId="7" xfId="32" applyNumberFormat="1" applyFont="1" applyFill="1" applyBorder="1" applyAlignment="1">
      <alignment vertical="center" wrapText="1"/>
    </xf>
    <xf numFmtId="1" fontId="4" fillId="0" borderId="7" xfId="32" applyNumberFormat="1" applyFont="1" applyFill="1" applyBorder="1" applyAlignment="1">
      <alignment horizontal="center" vertical="center" wrapText="1"/>
    </xf>
    <xf numFmtId="1" fontId="4" fillId="0" borderId="7" xfId="32" applyNumberFormat="1" applyFont="1" applyFill="1" applyBorder="1" applyAlignment="1">
      <alignment horizontal="right" vertical="center"/>
    </xf>
    <xf numFmtId="49" fontId="5" fillId="0" borderId="7" xfId="32" applyNumberFormat="1" applyFont="1" applyFill="1" applyBorder="1" applyAlignment="1">
      <alignment horizontal="center" vertical="center"/>
    </xf>
    <xf numFmtId="1" fontId="5" fillId="0" borderId="7" xfId="32" applyNumberFormat="1" applyFont="1" applyFill="1" applyBorder="1" applyAlignment="1">
      <alignment vertical="center" wrapText="1"/>
    </xf>
    <xf numFmtId="1" fontId="5" fillId="0" borderId="7" xfId="32" applyNumberFormat="1" applyFont="1" applyFill="1" applyBorder="1" applyAlignment="1">
      <alignment horizontal="center" vertical="center" wrapText="1"/>
    </xf>
    <xf numFmtId="1" fontId="5" fillId="0" borderId="7" xfId="32" applyNumberFormat="1" applyFont="1" applyFill="1" applyBorder="1" applyAlignment="1">
      <alignment horizontal="right" vertical="center"/>
    </xf>
    <xf numFmtId="49" fontId="3" fillId="0" borderId="7" xfId="32" applyNumberFormat="1" applyFont="1" applyFill="1" applyBorder="1" applyAlignment="1">
      <alignment horizontal="center" vertical="center"/>
    </xf>
    <xf numFmtId="1" fontId="3" fillId="0" borderId="7" xfId="32" applyNumberFormat="1" applyFont="1" applyFill="1" applyBorder="1" applyAlignment="1">
      <alignment horizontal="center" vertical="center" wrapText="1"/>
    </xf>
    <xf numFmtId="1" fontId="3" fillId="0" borderId="7" xfId="32" applyNumberFormat="1" applyFont="1" applyFill="1" applyBorder="1" applyAlignment="1">
      <alignment horizontal="right" vertical="center"/>
    </xf>
    <xf numFmtId="1" fontId="4" fillId="0" borderId="0" xfId="32" applyNumberFormat="1" applyFont="1" applyFill="1" applyAlignment="1">
      <alignment horizontal="right" vertical="center"/>
    </xf>
    <xf numFmtId="3" fontId="1" fillId="0" borderId="2" xfId="32" applyNumberFormat="1" applyFont="1" applyBorder="1" applyAlignment="1">
      <alignment horizontal="center" vertical="center" wrapText="1"/>
    </xf>
    <xf numFmtId="3" fontId="1" fillId="0" borderId="2" xfId="32" applyNumberFormat="1" applyFont="1" applyFill="1" applyBorder="1" applyAlignment="1">
      <alignment horizontal="center" vertical="center" wrapText="1"/>
    </xf>
    <xf numFmtId="49" fontId="3" fillId="0" borderId="18" xfId="32" applyNumberFormat="1" applyFont="1" applyFill="1" applyBorder="1" applyAlignment="1">
      <alignment horizontal="center" vertical="center"/>
    </xf>
    <xf numFmtId="1" fontId="4" fillId="0" borderId="18" xfId="32" applyNumberFormat="1" applyFont="1" applyFill="1" applyBorder="1" applyAlignment="1">
      <alignment vertical="center" wrapText="1"/>
    </xf>
    <xf numFmtId="1" fontId="3" fillId="0" borderId="18" xfId="32" applyNumberFormat="1" applyFont="1" applyFill="1" applyBorder="1" applyAlignment="1">
      <alignment horizontal="center" vertical="center" wrapText="1"/>
    </xf>
    <xf numFmtId="1" fontId="3" fillId="0" borderId="18" xfId="32" applyNumberFormat="1" applyFont="1" applyFill="1" applyBorder="1" applyAlignment="1">
      <alignment horizontal="right" vertical="center"/>
    </xf>
    <xf numFmtId="49" fontId="3" fillId="0" borderId="5" xfId="32" applyNumberFormat="1" applyFont="1" applyFill="1" applyBorder="1" applyAlignment="1">
      <alignment horizontal="center" vertical="center"/>
    </xf>
    <xf numFmtId="1" fontId="3" fillId="0" borderId="5" xfId="32" applyNumberFormat="1" applyFont="1" applyFill="1" applyBorder="1" applyAlignment="1">
      <alignment vertical="center" wrapText="1"/>
    </xf>
    <xf numFmtId="1" fontId="3" fillId="0" borderId="5" xfId="32" applyNumberFormat="1" applyFont="1" applyFill="1" applyBorder="1" applyAlignment="1">
      <alignment horizontal="center" vertical="center" wrapText="1"/>
    </xf>
    <xf numFmtId="1" fontId="3" fillId="0" borderId="5" xfId="32" applyNumberFormat="1" applyFont="1" applyFill="1" applyBorder="1" applyAlignment="1">
      <alignment horizontal="right" vertical="center"/>
    </xf>
    <xf numFmtId="1" fontId="3" fillId="0" borderId="0" xfId="32" applyNumberFormat="1" applyFont="1" applyFill="1" applyAlignment="1">
      <alignment horizontal="center" vertical="center"/>
    </xf>
    <xf numFmtId="49" fontId="3" fillId="0" borderId="0" xfId="32" applyNumberFormat="1" applyFont="1" applyFill="1" applyAlignment="1">
      <alignment vertical="center"/>
    </xf>
    <xf numFmtId="3" fontId="4" fillId="0" borderId="0" xfId="32" applyNumberFormat="1" applyFont="1" applyFill="1" applyBorder="1" applyAlignment="1">
      <alignment vertical="center" wrapText="1"/>
    </xf>
    <xf numFmtId="3" fontId="4" fillId="0" borderId="6" xfId="32" applyNumberFormat="1" applyFont="1" applyFill="1" applyBorder="1" applyAlignment="1">
      <alignment horizontal="right" vertical="center" wrapText="1"/>
    </xf>
    <xf numFmtId="3" fontId="4" fillId="0" borderId="7" xfId="32" applyNumberFormat="1" applyFont="1" applyBorder="1" applyAlignment="1">
      <alignment horizontal="center" vertical="center" wrapText="1"/>
    </xf>
    <xf numFmtId="3" fontId="4" fillId="0" borderId="7" xfId="32" applyNumberFormat="1" applyFont="1" applyBorder="1" applyAlignment="1">
      <alignment horizontal="left" vertical="center" wrapText="1"/>
    </xf>
    <xf numFmtId="167" fontId="4" fillId="0" borderId="7" xfId="1" applyNumberFormat="1" applyFont="1" applyFill="1" applyBorder="1" applyAlignment="1">
      <alignment horizontal="center" vertical="center" wrapText="1"/>
    </xf>
    <xf numFmtId="49" fontId="4" fillId="0" borderId="7" xfId="32" applyNumberFormat="1" applyFont="1" applyBorder="1" applyAlignment="1">
      <alignment horizontal="center" vertical="center"/>
    </xf>
    <xf numFmtId="1" fontId="4" fillId="0" borderId="7" xfId="32" applyNumberFormat="1" applyFont="1" applyBorder="1" applyAlignment="1">
      <alignment horizontal="left" vertical="center" wrapText="1"/>
    </xf>
    <xf numFmtId="1" fontId="3" fillId="0" borderId="7" xfId="32" applyNumberFormat="1" applyFont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49" fontId="5" fillId="0" borderId="7" xfId="32" applyNumberFormat="1" applyFont="1" applyBorder="1" applyAlignment="1">
      <alignment horizontal="center" vertical="center"/>
    </xf>
    <xf numFmtId="1" fontId="5" fillId="0" borderId="7" xfId="32" applyNumberFormat="1" applyFont="1" applyBorder="1" applyAlignment="1">
      <alignment vertical="center" wrapText="1"/>
    </xf>
    <xf numFmtId="1" fontId="1" fillId="0" borderId="7" xfId="32" applyNumberFormat="1" applyFont="1" applyBorder="1" applyAlignment="1">
      <alignment horizontal="center" vertical="center" wrapText="1"/>
    </xf>
    <xf numFmtId="167" fontId="5" fillId="0" borderId="7" xfId="1" applyNumberFormat="1" applyFont="1" applyFill="1" applyBorder="1" applyAlignment="1">
      <alignment horizontal="right" vertical="center"/>
    </xf>
    <xf numFmtId="1" fontId="5" fillId="0" borderId="7" xfId="32" applyNumberFormat="1" applyFont="1" applyBorder="1" applyAlignment="1">
      <alignment horizontal="center" vertical="center" wrapText="1"/>
    </xf>
    <xf numFmtId="49" fontId="3" fillId="0" borderId="7" xfId="32" applyNumberFormat="1" applyFont="1" applyBorder="1" applyAlignment="1">
      <alignment horizontal="center" vertical="center"/>
    </xf>
    <xf numFmtId="1" fontId="3" fillId="0" borderId="7" xfId="32" applyNumberFormat="1" applyFont="1" applyBorder="1" applyAlignment="1">
      <alignment vertical="center" wrapText="1"/>
    </xf>
    <xf numFmtId="1" fontId="3" fillId="0" borderId="7" xfId="32" applyNumberFormat="1" applyFont="1" applyBorder="1" applyAlignment="1">
      <alignment horizontal="center" vertical="center" wrapText="1"/>
    </xf>
    <xf numFmtId="167" fontId="3" fillId="0" borderId="7" xfId="10" applyNumberFormat="1" applyFont="1" applyFill="1" applyBorder="1" applyAlignment="1">
      <alignment horizontal="right" vertical="center" wrapText="1"/>
    </xf>
    <xf numFmtId="3" fontId="4" fillId="0" borderId="18" xfId="32" applyNumberFormat="1" applyFont="1" applyFill="1" applyBorder="1" applyAlignment="1">
      <alignment horizontal="center" vertical="center" wrapText="1"/>
    </xf>
    <xf numFmtId="3" fontId="4" fillId="0" borderId="7" xfId="32" applyNumberFormat="1" applyFont="1" applyFill="1" applyBorder="1" applyAlignment="1">
      <alignment horizontal="center" vertical="center" wrapText="1"/>
    </xf>
    <xf numFmtId="3" fontId="5" fillId="0" borderId="7" xfId="32" applyNumberFormat="1" applyFont="1" applyFill="1" applyBorder="1" applyAlignment="1">
      <alignment horizontal="center" vertical="center" wrapText="1"/>
    </xf>
    <xf numFmtId="167" fontId="3" fillId="0" borderId="7" xfId="1" applyNumberFormat="1" applyFont="1" applyFill="1" applyBorder="1" applyAlignment="1">
      <alignment horizontal="right" vertical="center"/>
    </xf>
    <xf numFmtId="1" fontId="3" fillId="0" borderId="7" xfId="32" applyNumberFormat="1" applyFont="1" applyBorder="1" applyAlignment="1">
      <alignment horizontal="right" vertical="center"/>
    </xf>
    <xf numFmtId="0" fontId="0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vertical="center" wrapText="1"/>
    </xf>
    <xf numFmtId="49" fontId="17" fillId="0" borderId="2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 readingOrder="1"/>
    </xf>
    <xf numFmtId="0" fontId="17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5" fillId="0" borderId="2" xfId="0" quotePrefix="1" applyFont="1" applyBorder="1" applyAlignment="1">
      <alignment horizontal="center" vertical="center" wrapText="1"/>
    </xf>
    <xf numFmtId="49" fontId="15" fillId="0" borderId="2" xfId="0" quotePrefix="1" applyNumberFormat="1" applyFont="1" applyBorder="1" applyAlignment="1">
      <alignment vertical="center" wrapText="1"/>
    </xf>
    <xf numFmtId="3" fontId="4" fillId="0" borderId="7" xfId="32" quotePrefix="1" applyNumberFormat="1" applyFont="1" applyBorder="1" applyAlignment="1">
      <alignment horizontal="center" vertical="center" wrapText="1"/>
    </xf>
    <xf numFmtId="167" fontId="3" fillId="0" borderId="7" xfId="10" quotePrefix="1" applyNumberFormat="1" applyFont="1" applyFill="1" applyBorder="1" applyAlignment="1">
      <alignment horizontal="center" vertical="center" wrapText="1"/>
    </xf>
    <xf numFmtId="1" fontId="3" fillId="0" borderId="7" xfId="32" quotePrefix="1" applyNumberFormat="1" applyFont="1" applyFill="1" applyBorder="1" applyAlignment="1">
      <alignment vertical="center" wrapText="1"/>
    </xf>
    <xf numFmtId="1" fontId="30" fillId="2" borderId="7" xfId="32" applyNumberFormat="1" applyFont="1" applyFill="1" applyBorder="1" applyAlignment="1">
      <alignment vertical="center" wrapText="1"/>
    </xf>
    <xf numFmtId="49" fontId="32" fillId="2" borderId="19" xfId="32" applyNumberFormat="1" applyFont="1" applyFill="1" applyBorder="1" applyAlignment="1">
      <alignment horizontal="center" vertical="center" wrapText="1"/>
    </xf>
    <xf numFmtId="1" fontId="32" fillId="2" borderId="7" xfId="32" applyNumberFormat="1" applyFont="1" applyFill="1" applyBorder="1" applyAlignment="1">
      <alignment vertical="center" wrapText="1"/>
    </xf>
    <xf numFmtId="3" fontId="30" fillId="2" borderId="19" xfId="32" applyNumberFormat="1" applyFont="1" applyFill="1" applyBorder="1" applyAlignment="1">
      <alignment horizontal="center" vertical="center" wrapText="1"/>
    </xf>
    <xf numFmtId="3" fontId="32" fillId="2" borderId="19" xfId="32" applyNumberFormat="1" applyFont="1" applyFill="1" applyBorder="1" applyAlignment="1">
      <alignment horizontal="right" vertical="center" wrapText="1"/>
    </xf>
    <xf numFmtId="3" fontId="30" fillId="2" borderId="0" xfId="32" applyNumberFormat="1" applyFont="1" applyFill="1" applyBorder="1" applyAlignment="1">
      <alignment vertical="center" wrapText="1"/>
    </xf>
    <xf numFmtId="3" fontId="30" fillId="2" borderId="7" xfId="32" applyNumberFormat="1" applyFont="1" applyFill="1" applyBorder="1" applyAlignment="1">
      <alignment horizontal="right" vertical="center" wrapText="1"/>
    </xf>
    <xf numFmtId="3" fontId="33" fillId="2" borderId="7" xfId="32" applyNumberFormat="1" applyFont="1" applyFill="1" applyBorder="1" applyAlignment="1">
      <alignment horizontal="right" vertical="center"/>
    </xf>
    <xf numFmtId="49" fontId="30" fillId="2" borderId="7" xfId="32" applyNumberFormat="1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 wrapText="1"/>
    </xf>
    <xf numFmtId="1" fontId="30" fillId="2" borderId="7" xfId="32" applyNumberFormat="1" applyFont="1" applyFill="1" applyBorder="1" applyAlignment="1">
      <alignment horizontal="right" vertical="center"/>
    </xf>
    <xf numFmtId="49" fontId="32" fillId="2" borderId="7" xfId="32" applyNumberFormat="1" applyFont="1" applyFill="1" applyBorder="1" applyAlignment="1">
      <alignment horizontal="center" vertical="center"/>
    </xf>
    <xf numFmtId="1" fontId="30" fillId="2" borderId="7" xfId="32" applyNumberFormat="1" applyFont="1" applyFill="1" applyBorder="1" applyAlignment="1">
      <alignment horizontal="center" vertical="center" wrapText="1"/>
    </xf>
    <xf numFmtId="1" fontId="30" fillId="2" borderId="7" xfId="32" quotePrefix="1" applyNumberFormat="1" applyFont="1" applyFill="1" applyBorder="1" applyAlignment="1">
      <alignment horizontal="center" vertical="center" wrapText="1"/>
    </xf>
    <xf numFmtId="1" fontId="33" fillId="2" borderId="7" xfId="32" applyNumberFormat="1" applyFont="1" applyFill="1" applyBorder="1" applyAlignment="1">
      <alignment horizontal="right" vertical="center"/>
    </xf>
    <xf numFmtId="3" fontId="30" fillId="2" borderId="7" xfId="1" applyNumberFormat="1" applyFont="1" applyFill="1" applyBorder="1" applyAlignment="1">
      <alignment horizontal="right" vertical="center"/>
    </xf>
    <xf numFmtId="3" fontId="30" fillId="2" borderId="7" xfId="32" applyNumberFormat="1" applyFont="1" applyFill="1" applyBorder="1" applyAlignment="1">
      <alignment horizontal="right" vertical="center"/>
    </xf>
    <xf numFmtId="3" fontId="3" fillId="0" borderId="2" xfId="32" applyNumberFormat="1" applyFont="1" applyFill="1" applyBorder="1" applyAlignment="1">
      <alignment horizontal="center" vertical="center" wrapText="1"/>
    </xf>
    <xf numFmtId="49" fontId="4" fillId="2" borderId="7" xfId="32" applyNumberFormat="1" applyFont="1" applyFill="1" applyBorder="1" applyAlignment="1">
      <alignment horizontal="center" vertical="center"/>
    </xf>
    <xf numFmtId="1" fontId="4" fillId="2" borderId="7" xfId="32" applyNumberFormat="1" applyFont="1" applyFill="1" applyBorder="1" applyAlignment="1">
      <alignment vertical="center" wrapText="1"/>
    </xf>
    <xf numFmtId="1" fontId="3" fillId="2" borderId="7" xfId="32" applyNumberFormat="1" applyFont="1" applyFill="1" applyBorder="1" applyAlignment="1">
      <alignment horizontal="center" vertical="center" wrapText="1"/>
    </xf>
    <xf numFmtId="3" fontId="32" fillId="2" borderId="7" xfId="32" applyNumberFormat="1" applyFont="1" applyFill="1" applyBorder="1" applyAlignment="1">
      <alignment horizontal="right" vertical="center"/>
    </xf>
    <xf numFmtId="1" fontId="3" fillId="2" borderId="7" xfId="32" applyNumberFormat="1" applyFont="1" applyFill="1" applyBorder="1" applyAlignment="1">
      <alignment vertical="center" wrapText="1"/>
    </xf>
    <xf numFmtId="3" fontId="30" fillId="2" borderId="7" xfId="0" applyNumberFormat="1" applyFont="1" applyFill="1" applyBorder="1" applyAlignment="1">
      <alignment horizontal="right" vertical="center" wrapText="1"/>
    </xf>
    <xf numFmtId="1" fontId="3" fillId="2" borderId="7" xfId="32" applyNumberFormat="1" applyFont="1" applyFill="1" applyBorder="1" applyAlignment="1">
      <alignment horizontal="right" vertical="center"/>
    </xf>
    <xf numFmtId="3" fontId="4" fillId="2" borderId="7" xfId="32" applyNumberFormat="1" applyFont="1" applyFill="1" applyBorder="1" applyAlignment="1">
      <alignment horizontal="right" vertical="center"/>
    </xf>
    <xf numFmtId="1" fontId="3" fillId="2" borderId="7" xfId="32" applyNumberFormat="1" applyFont="1" applyFill="1" applyBorder="1" applyAlignment="1">
      <alignment horizontal="center" vertical="center"/>
    </xf>
    <xf numFmtId="1" fontId="30" fillId="2" borderId="7" xfId="63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5" fillId="2" borderId="7" xfId="32" applyNumberFormat="1" applyFont="1" applyFill="1" applyBorder="1" applyAlignment="1">
      <alignment horizontal="right" vertical="center"/>
    </xf>
    <xf numFmtId="1" fontId="3" fillId="2" borderId="20" xfId="32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3" fontId="32" fillId="2" borderId="20" xfId="1" applyNumberFormat="1" applyFont="1" applyFill="1" applyBorder="1" applyAlignment="1">
      <alignment horizontal="right" vertical="center"/>
    </xf>
    <xf numFmtId="3" fontId="4" fillId="2" borderId="20" xfId="1" applyNumberFormat="1" applyFont="1" applyFill="1" applyBorder="1" applyAlignment="1">
      <alignment horizontal="right" vertical="center"/>
    </xf>
    <xf numFmtId="49" fontId="4" fillId="2" borderId="0" xfId="32" applyNumberFormat="1" applyFont="1" applyFill="1" applyAlignment="1">
      <alignment vertical="center"/>
    </xf>
    <xf numFmtId="1" fontId="5" fillId="2" borderId="0" xfId="32" applyNumberFormat="1" applyFont="1" applyFill="1" applyAlignment="1">
      <alignment vertical="center"/>
    </xf>
    <xf numFmtId="1" fontId="4" fillId="2" borderId="0" xfId="32" applyNumberFormat="1" applyFont="1" applyFill="1" applyAlignment="1">
      <alignment vertical="center"/>
    </xf>
    <xf numFmtId="1" fontId="4" fillId="2" borderId="0" xfId="32" applyNumberFormat="1" applyFont="1" applyFill="1" applyAlignment="1">
      <alignment horizontal="right" vertical="center"/>
    </xf>
    <xf numFmtId="1" fontId="3" fillId="2" borderId="0" xfId="32" applyNumberFormat="1" applyFont="1" applyFill="1" applyAlignment="1">
      <alignment horizontal="right" vertical="center"/>
    </xf>
    <xf numFmtId="1" fontId="1" fillId="2" borderId="0" xfId="32" applyNumberFormat="1" applyFont="1" applyFill="1" applyAlignment="1">
      <alignment vertical="center"/>
    </xf>
    <xf numFmtId="1" fontId="3" fillId="2" borderId="0" xfId="32" applyNumberFormat="1" applyFont="1" applyFill="1" applyAlignment="1">
      <alignment vertical="center"/>
    </xf>
    <xf numFmtId="1" fontId="10" fillId="2" borderId="0" xfId="32" applyNumberFormat="1" applyFont="1" applyFill="1" applyAlignment="1">
      <alignment horizontal="center" vertical="center" wrapText="1"/>
    </xf>
    <xf numFmtId="0" fontId="14" fillId="2" borderId="0" xfId="0" applyFont="1" applyFill="1"/>
    <xf numFmtId="3" fontId="3" fillId="2" borderId="0" xfId="32" applyNumberFormat="1" applyFont="1" applyFill="1" applyBorder="1" applyAlignment="1">
      <alignment horizontal="center" vertical="center" wrapText="1"/>
    </xf>
    <xf numFmtId="3" fontId="3" fillId="2" borderId="3" xfId="32" applyNumberFormat="1" applyFont="1" applyFill="1" applyBorder="1" applyAlignment="1">
      <alignment horizontal="center" vertical="center" wrapText="1"/>
    </xf>
    <xf numFmtId="3" fontId="1" fillId="2" borderId="4" xfId="32" applyNumberFormat="1" applyFont="1" applyFill="1" applyBorder="1" applyAlignment="1">
      <alignment horizontal="center" vertical="center" wrapText="1"/>
    </xf>
    <xf numFmtId="3" fontId="1" fillId="2" borderId="2" xfId="32" applyNumberFormat="1" applyFont="1" applyFill="1" applyBorder="1" applyAlignment="1">
      <alignment horizontal="center" vertical="center" wrapText="1"/>
    </xf>
    <xf numFmtId="3" fontId="1" fillId="2" borderId="5" xfId="32" applyNumberFormat="1" applyFont="1" applyFill="1" applyBorder="1" applyAlignment="1">
      <alignment horizontal="center" vertical="center" wrapText="1"/>
    </xf>
    <xf numFmtId="0" fontId="3" fillId="2" borderId="2" xfId="32" applyNumberFormat="1" applyFont="1" applyFill="1" applyBorder="1" applyAlignment="1">
      <alignment horizontal="center" vertical="center" wrapText="1"/>
    </xf>
    <xf numFmtId="3" fontId="3" fillId="2" borderId="2" xfId="32" applyNumberFormat="1" applyFont="1" applyFill="1" applyBorder="1" applyAlignment="1">
      <alignment horizontal="center" vertical="center" wrapText="1"/>
    </xf>
    <xf numFmtId="3" fontId="3" fillId="2" borderId="0" xfId="32" applyNumberFormat="1" applyFont="1" applyFill="1" applyBorder="1" applyAlignment="1">
      <alignment vertical="center" wrapText="1"/>
    </xf>
    <xf numFmtId="0" fontId="3" fillId="2" borderId="3" xfId="32" applyNumberFormat="1" applyFont="1" applyFill="1" applyBorder="1" applyAlignment="1">
      <alignment horizontal="center" vertical="center" wrapText="1"/>
    </xf>
    <xf numFmtId="3" fontId="32" fillId="2" borderId="6" xfId="32" applyNumberFormat="1" applyFont="1" applyFill="1" applyBorder="1" applyAlignment="1">
      <alignment horizontal="right" vertical="center" wrapText="1"/>
    </xf>
    <xf numFmtId="49" fontId="30" fillId="2" borderId="6" xfId="32" applyNumberFormat="1" applyFont="1" applyFill="1" applyBorder="1" applyAlignment="1">
      <alignment horizontal="center" vertical="center" wrapText="1"/>
    </xf>
    <xf numFmtId="3" fontId="31" fillId="2" borderId="6" xfId="32" applyNumberFormat="1" applyFont="1" applyFill="1" applyBorder="1" applyAlignment="1">
      <alignment horizontal="center" vertical="center" wrapText="1"/>
    </xf>
    <xf numFmtId="3" fontId="30" fillId="2" borderId="6" xfId="32" applyNumberFormat="1" applyFont="1" applyFill="1" applyBorder="1" applyAlignment="1">
      <alignment horizontal="center" vertical="center" wrapText="1"/>
    </xf>
    <xf numFmtId="49" fontId="3" fillId="2" borderId="19" xfId="32" applyNumberFormat="1" applyFont="1" applyFill="1" applyBorder="1" applyAlignment="1">
      <alignment horizontal="center" vertical="center" wrapText="1"/>
    </xf>
    <xf numFmtId="3" fontId="4" fillId="2" borderId="19" xfId="32" applyNumberFormat="1" applyFont="1" applyFill="1" applyBorder="1" applyAlignment="1">
      <alignment horizontal="center" vertical="center" wrapText="1"/>
    </xf>
    <xf numFmtId="3" fontId="3" fillId="2" borderId="19" xfId="32" applyNumberFormat="1" applyFont="1" applyFill="1" applyBorder="1" applyAlignment="1">
      <alignment horizontal="center" vertical="center" wrapText="1"/>
    </xf>
    <xf numFmtId="3" fontId="4" fillId="2" borderId="19" xfId="32" applyNumberFormat="1" applyFont="1" applyFill="1" applyBorder="1" applyAlignment="1">
      <alignment horizontal="right" vertical="center" wrapText="1"/>
    </xf>
    <xf numFmtId="1" fontId="4" fillId="2" borderId="7" xfId="32" applyNumberFormat="1" applyFont="1" applyFill="1" applyBorder="1" applyAlignment="1">
      <alignment horizontal="center" vertical="center"/>
    </xf>
    <xf numFmtId="1" fontId="32" fillId="2" borderId="7" xfId="32" applyNumberFormat="1" applyFont="1" applyFill="1" applyBorder="1" applyAlignment="1">
      <alignment horizontal="left" vertical="center" wrapText="1"/>
    </xf>
    <xf numFmtId="168" fontId="42" fillId="2" borderId="7" xfId="0" applyNumberFormat="1" applyFont="1" applyFill="1" applyBorder="1" applyAlignment="1">
      <alignment vertical="center" wrapText="1"/>
    </xf>
    <xf numFmtId="168" fontId="30" fillId="2" borderId="7" xfId="32" applyNumberFormat="1" applyFont="1" applyFill="1" applyBorder="1" applyAlignment="1">
      <alignment horizontal="center" vertical="center" wrapText="1"/>
    </xf>
    <xf numFmtId="1" fontId="30" fillId="2" borderId="0" xfId="32" applyNumberFormat="1" applyFont="1" applyFill="1" applyAlignment="1">
      <alignment vertical="center"/>
    </xf>
    <xf numFmtId="49" fontId="4" fillId="2" borderId="19" xfId="32" quotePrefix="1" applyNumberFormat="1" applyFont="1" applyFill="1" applyBorder="1" applyAlignment="1">
      <alignment horizontal="center" vertical="center" wrapText="1"/>
    </xf>
    <xf numFmtId="0" fontId="41" fillId="2" borderId="7" xfId="17" applyFont="1" applyFill="1" applyBorder="1" applyAlignment="1">
      <alignment vertical="center" wrapText="1"/>
    </xf>
    <xf numFmtId="168" fontId="3" fillId="2" borderId="7" xfId="0" applyNumberFormat="1" applyFont="1" applyFill="1" applyBorder="1" applyAlignment="1">
      <alignment horizontal="center" vertical="center" wrapText="1"/>
    </xf>
    <xf numFmtId="168" fontId="3" fillId="2" borderId="7" xfId="0" applyNumberFormat="1" applyFont="1" applyFill="1" applyBorder="1" applyAlignment="1">
      <alignment vertical="center" wrapText="1"/>
    </xf>
    <xf numFmtId="0" fontId="3" fillId="2" borderId="7" xfId="17" applyFont="1" applyFill="1" applyBorder="1" applyAlignment="1">
      <alignment horizontal="center" vertical="center" wrapText="1"/>
    </xf>
    <xf numFmtId="168" fontId="30" fillId="2" borderId="7" xfId="32" applyNumberFormat="1" applyFont="1" applyFill="1" applyBorder="1" applyAlignment="1">
      <alignment horizontal="right" vertical="center"/>
    </xf>
    <xf numFmtId="168" fontId="30" fillId="2" borderId="7" xfId="0" applyNumberFormat="1" applyFont="1" applyFill="1" applyBorder="1" applyAlignment="1">
      <alignment horizontal="right" vertical="center"/>
    </xf>
    <xf numFmtId="168" fontId="3" fillId="2" borderId="7" xfId="32" applyNumberFormat="1" applyFont="1" applyFill="1" applyBorder="1" applyAlignment="1">
      <alignment horizontal="center" vertical="center" wrapText="1"/>
    </xf>
    <xf numFmtId="1" fontId="4" fillId="2" borderId="7" xfId="32" applyNumberFormat="1" applyFont="1" applyFill="1" applyBorder="1" applyAlignment="1">
      <alignment horizontal="right" vertical="center"/>
    </xf>
    <xf numFmtId="168" fontId="41" fillId="2" borderId="7" xfId="0" applyNumberFormat="1" applyFont="1" applyFill="1" applyBorder="1" applyAlignment="1">
      <alignment vertical="center" wrapText="1"/>
    </xf>
    <xf numFmtId="168" fontId="32" fillId="2" borderId="7" xfId="32" applyNumberFormat="1" applyFont="1" applyFill="1" applyBorder="1" applyAlignment="1">
      <alignment horizontal="right" vertical="center"/>
    </xf>
    <xf numFmtId="168" fontId="30" fillId="2" borderId="7" xfId="0" applyNumberFormat="1" applyFont="1" applyFill="1" applyBorder="1" applyAlignment="1">
      <alignment horizontal="right" vertical="center" wrapText="1"/>
    </xf>
    <xf numFmtId="168" fontId="30" fillId="2" borderId="7" xfId="32" applyNumberFormat="1" applyFont="1" applyFill="1" applyBorder="1" applyAlignment="1">
      <alignment horizontal="right" vertical="center" wrapText="1"/>
    </xf>
    <xf numFmtId="49" fontId="4" fillId="2" borderId="7" xfId="32" applyNumberFormat="1" applyFont="1" applyFill="1" applyBorder="1" applyAlignment="1">
      <alignment horizontal="center" vertical="center" wrapText="1"/>
    </xf>
    <xf numFmtId="1" fontId="4" fillId="2" borderId="7" xfId="32" applyNumberFormat="1" applyFont="1" applyFill="1" applyBorder="1" applyAlignment="1">
      <alignment horizontal="left" vertical="center" wrapText="1"/>
    </xf>
    <xf numFmtId="3" fontId="3" fillId="2" borderId="7" xfId="32" applyNumberFormat="1" applyFont="1" applyFill="1" applyBorder="1" applyAlignment="1">
      <alignment horizontal="center" vertical="center" wrapText="1"/>
    </xf>
    <xf numFmtId="3" fontId="32" fillId="2" borderId="7" xfId="32" applyNumberFormat="1" applyFont="1" applyFill="1" applyBorder="1" applyAlignment="1">
      <alignment horizontal="right" vertical="center" wrapText="1"/>
    </xf>
    <xf numFmtId="3" fontId="4" fillId="2" borderId="7" xfId="32" applyNumberFormat="1" applyFont="1" applyFill="1" applyBorder="1" applyAlignment="1">
      <alignment horizontal="right" vertical="center" wrapText="1"/>
    </xf>
    <xf numFmtId="168" fontId="30" fillId="2" borderId="7" xfId="28" applyNumberFormat="1" applyFont="1" applyFill="1" applyBorder="1" applyAlignment="1">
      <alignment horizontal="right" vertical="center" wrapText="1"/>
    </xf>
    <xf numFmtId="168" fontId="30" fillId="2" borderId="7" xfId="28" applyNumberFormat="1" applyFont="1" applyFill="1" applyBorder="1" applyAlignment="1">
      <alignment horizontal="right" vertical="center"/>
    </xf>
    <xf numFmtId="3" fontId="30" fillId="2" borderId="7" xfId="35" applyNumberFormat="1" applyFont="1" applyFill="1" applyBorder="1" applyAlignment="1">
      <alignment horizontal="right" vertical="center"/>
    </xf>
    <xf numFmtId="3" fontId="30" fillId="2" borderId="7" xfId="63" applyNumberFormat="1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49" fontId="4" fillId="2" borderId="18" xfId="32" applyNumberFormat="1" applyFont="1" applyFill="1" applyBorder="1" applyAlignment="1">
      <alignment horizontal="center" vertical="center"/>
    </xf>
    <xf numFmtId="1" fontId="4" fillId="2" borderId="18" xfId="32" applyNumberFormat="1" applyFont="1" applyFill="1" applyBorder="1" applyAlignment="1">
      <alignment horizontal="left" vertical="center" wrapText="1"/>
    </xf>
    <xf numFmtId="1" fontId="3" fillId="2" borderId="18" xfId="32" applyNumberFormat="1" applyFont="1" applyFill="1" applyBorder="1" applyAlignment="1">
      <alignment horizontal="center" vertical="center" wrapText="1"/>
    </xf>
    <xf numFmtId="1" fontId="3" fillId="2" borderId="18" xfId="32" applyNumberFormat="1" applyFont="1" applyFill="1" applyBorder="1" applyAlignment="1">
      <alignment horizontal="right" vertical="center"/>
    </xf>
    <xf numFmtId="49" fontId="3" fillId="2" borderId="0" xfId="32" applyNumberFormat="1" applyFont="1" applyFill="1" applyBorder="1" applyAlignment="1">
      <alignment horizontal="center" vertical="center"/>
    </xf>
    <xf numFmtId="1" fontId="3" fillId="2" borderId="0" xfId="32" applyNumberFormat="1" applyFont="1" applyFill="1" applyBorder="1" applyAlignment="1">
      <alignment vertical="center" wrapText="1"/>
    </xf>
    <xf numFmtId="1" fontId="3" fillId="2" borderId="0" xfId="32" applyNumberFormat="1" applyFont="1" applyFill="1" applyBorder="1" applyAlignment="1">
      <alignment horizontal="center" vertical="center" wrapText="1"/>
    </xf>
    <xf numFmtId="1" fontId="3" fillId="2" borderId="0" xfId="32" applyNumberFormat="1" applyFont="1" applyFill="1" applyBorder="1" applyAlignment="1">
      <alignment horizontal="right" vertical="center"/>
    </xf>
    <xf numFmtId="1" fontId="3" fillId="2" borderId="0" xfId="32" applyNumberFormat="1" applyFont="1" applyFill="1" applyBorder="1" applyAlignment="1">
      <alignment vertical="center"/>
    </xf>
    <xf numFmtId="49" fontId="3" fillId="2" borderId="0" xfId="32" applyNumberFormat="1" applyFont="1" applyFill="1" applyAlignment="1">
      <alignment horizontal="center" vertical="center"/>
    </xf>
    <xf numFmtId="1" fontId="3" fillId="2" borderId="0" xfId="32" applyNumberFormat="1" applyFont="1" applyFill="1" applyAlignment="1">
      <alignment horizontal="left" vertical="center" wrapText="1"/>
    </xf>
    <xf numFmtId="1" fontId="3" fillId="2" borderId="0" xfId="32" applyNumberFormat="1" applyFont="1" applyFill="1" applyAlignment="1">
      <alignment vertical="center" wrapText="1"/>
    </xf>
    <xf numFmtId="1" fontId="3" fillId="2" borderId="0" xfId="32" applyNumberFormat="1" applyFont="1" applyFill="1" applyAlignment="1">
      <alignment horizontal="center" vertical="center" wrapText="1"/>
    </xf>
    <xf numFmtId="49" fontId="3" fillId="2" borderId="0" xfId="32" applyNumberFormat="1" applyFont="1" applyFill="1" applyAlignment="1">
      <alignment vertical="center"/>
    </xf>
    <xf numFmtId="49" fontId="48" fillId="2" borderId="19" xfId="32" applyNumberFormat="1" applyFont="1" applyFill="1" applyBorder="1" applyAlignment="1">
      <alignment horizontal="center" vertical="center" wrapText="1"/>
    </xf>
    <xf numFmtId="1" fontId="48" fillId="2" borderId="7" xfId="32" applyNumberFormat="1" applyFont="1" applyFill="1" applyBorder="1" applyAlignment="1">
      <alignment vertical="center" wrapText="1"/>
    </xf>
    <xf numFmtId="3" fontId="48" fillId="2" borderId="19" xfId="32" applyNumberFormat="1" applyFont="1" applyFill="1" applyBorder="1" applyAlignment="1">
      <alignment horizontal="center" vertical="center" wrapText="1"/>
    </xf>
    <xf numFmtId="3" fontId="48" fillId="2" borderId="19" xfId="32" applyNumberFormat="1" applyFont="1" applyFill="1" applyBorder="1" applyAlignment="1">
      <alignment horizontal="right" vertical="center" wrapText="1"/>
    </xf>
    <xf numFmtId="3" fontId="48" fillId="2" borderId="0" xfId="32" applyNumberFormat="1" applyFont="1" applyFill="1" applyBorder="1" applyAlignment="1">
      <alignment vertical="center" wrapText="1"/>
    </xf>
    <xf numFmtId="4" fontId="48" fillId="2" borderId="0" xfId="32" applyNumberFormat="1" applyFont="1" applyFill="1" applyBorder="1" applyAlignment="1">
      <alignment vertical="center" wrapText="1"/>
    </xf>
    <xf numFmtId="1" fontId="11" fillId="0" borderId="0" xfId="32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" fontId="11" fillId="2" borderId="0" xfId="32" applyNumberFormat="1" applyFont="1" applyFill="1" applyAlignment="1">
      <alignment horizontal="center" vertical="center"/>
    </xf>
    <xf numFmtId="1" fontId="45" fillId="2" borderId="0" xfId="32" applyNumberFormat="1" applyFont="1" applyFill="1" applyAlignment="1">
      <alignment horizontal="center" vertical="center" wrapText="1"/>
    </xf>
    <xf numFmtId="1" fontId="44" fillId="2" borderId="0" xfId="32" applyNumberFormat="1" applyFont="1" applyFill="1" applyAlignment="1">
      <alignment horizontal="center" vertical="center" wrapText="1"/>
    </xf>
    <xf numFmtId="1" fontId="40" fillId="2" borderId="0" xfId="32" applyNumberFormat="1" applyFont="1" applyFill="1" applyAlignment="1">
      <alignment horizontal="center" vertical="center" wrapText="1"/>
    </xf>
    <xf numFmtId="1" fontId="1" fillId="2" borderId="1" xfId="32" applyNumberFormat="1" applyFont="1" applyFill="1" applyBorder="1" applyAlignment="1">
      <alignment horizontal="right" vertical="center"/>
    </xf>
    <xf numFmtId="3" fontId="3" fillId="2" borderId="2" xfId="32" applyNumberFormat="1" applyFont="1" applyFill="1" applyBorder="1" applyAlignment="1">
      <alignment horizontal="center" vertical="center" wrapText="1"/>
    </xf>
    <xf numFmtId="49" fontId="3" fillId="2" borderId="2" xfId="32" applyNumberFormat="1" applyFont="1" applyFill="1" applyBorder="1" applyAlignment="1">
      <alignment horizontal="center" vertical="center" wrapText="1"/>
    </xf>
    <xf numFmtId="3" fontId="3" fillId="2" borderId="3" xfId="32" applyNumberFormat="1" applyFont="1" applyFill="1" applyBorder="1" applyAlignment="1">
      <alignment horizontal="center" vertical="center" wrapText="1"/>
    </xf>
    <xf numFmtId="3" fontId="3" fillId="2" borderId="4" xfId="32" applyNumberFormat="1" applyFont="1" applyFill="1" applyBorder="1" applyAlignment="1">
      <alignment horizontal="center" vertical="center" wrapText="1"/>
    </xf>
    <xf numFmtId="3" fontId="3" fillId="2" borderId="5" xfId="32" applyNumberFormat="1" applyFont="1" applyFill="1" applyBorder="1" applyAlignment="1">
      <alignment horizontal="center" vertical="center" wrapText="1"/>
    </xf>
    <xf numFmtId="0" fontId="13" fillId="2" borderId="2" xfId="19" applyFont="1" applyFill="1" applyBorder="1" applyAlignment="1">
      <alignment horizontal="center" vertical="center" wrapText="1"/>
    </xf>
    <xf numFmtId="3" fontId="3" fillId="2" borderId="8" xfId="32" applyNumberFormat="1" applyFont="1" applyFill="1" applyBorder="1" applyAlignment="1">
      <alignment horizontal="center" vertical="center" wrapText="1"/>
    </xf>
    <xf numFmtId="0" fontId="14" fillId="2" borderId="9" xfId="0" applyFont="1" applyFill="1" applyBorder="1"/>
    <xf numFmtId="0" fontId="14" fillId="2" borderId="10" xfId="0" applyFont="1" applyFill="1" applyBorder="1"/>
    <xf numFmtId="0" fontId="14" fillId="2" borderId="13" xfId="0" applyFont="1" applyFill="1" applyBorder="1"/>
    <xf numFmtId="0" fontId="14" fillId="2" borderId="1" xfId="0" applyFont="1" applyFill="1" applyBorder="1"/>
    <xf numFmtId="0" fontId="14" fillId="2" borderId="14" xfId="0" applyFont="1" applyFill="1" applyBorder="1"/>
    <xf numFmtId="3" fontId="1" fillId="2" borderId="2" xfId="32" applyNumberFormat="1" applyFont="1" applyFill="1" applyBorder="1" applyAlignment="1">
      <alignment horizontal="center" vertical="center" wrapText="1"/>
    </xf>
    <xf numFmtId="1" fontId="3" fillId="2" borderId="0" xfId="32" applyNumberFormat="1" applyFont="1" applyFill="1" applyAlignment="1">
      <alignment horizontal="left" vertical="center" wrapText="1"/>
    </xf>
    <xf numFmtId="3" fontId="3" fillId="2" borderId="10" xfId="32" applyNumberFormat="1" applyFont="1" applyFill="1" applyBorder="1" applyAlignment="1">
      <alignment horizontal="center" vertical="center" wrapText="1"/>
    </xf>
    <xf numFmtId="3" fontId="3" fillId="2" borderId="13" xfId="32" applyNumberFormat="1" applyFont="1" applyFill="1" applyBorder="1" applyAlignment="1">
      <alignment horizontal="center" vertical="center" wrapText="1"/>
    </xf>
    <xf numFmtId="3" fontId="3" fillId="2" borderId="14" xfId="32" applyNumberFormat="1" applyFont="1" applyFill="1" applyBorder="1" applyAlignment="1">
      <alignment horizontal="center" vertical="center" wrapText="1"/>
    </xf>
    <xf numFmtId="1" fontId="7" fillId="0" borderId="0" xfId="32" applyNumberFormat="1" applyFont="1" applyFill="1" applyAlignment="1">
      <alignment horizontal="center" vertical="center" wrapText="1"/>
    </xf>
    <xf numFmtId="1" fontId="47" fillId="0" borderId="0" xfId="32" applyNumberFormat="1" applyFont="1" applyFill="1" applyAlignment="1">
      <alignment horizontal="center" vertical="center" wrapText="1"/>
    </xf>
    <xf numFmtId="1" fontId="8" fillId="0" borderId="0" xfId="32" applyNumberFormat="1" applyFont="1" applyFill="1" applyAlignment="1">
      <alignment horizontal="center" vertical="center" wrapText="1"/>
    </xf>
    <xf numFmtId="1" fontId="46" fillId="0" borderId="0" xfId="32" applyNumberFormat="1" applyFont="1" applyFill="1" applyAlignment="1">
      <alignment horizontal="center" vertical="center" wrapText="1"/>
    </xf>
    <xf numFmtId="1" fontId="9" fillId="0" borderId="0" xfId="32" applyNumberFormat="1" applyFont="1" applyFill="1" applyAlignment="1">
      <alignment horizontal="center" vertical="center" wrapText="1"/>
    </xf>
    <xf numFmtId="1" fontId="10" fillId="0" borderId="1" xfId="32" applyNumberFormat="1" applyFont="1" applyFill="1" applyBorder="1" applyAlignment="1">
      <alignment horizontal="right" vertical="center"/>
    </xf>
    <xf numFmtId="3" fontId="3" fillId="0" borderId="11" xfId="32" applyNumberFormat="1" applyFont="1" applyFill="1" applyBorder="1" applyAlignment="1">
      <alignment horizontal="center" vertical="center" wrapText="1"/>
    </xf>
    <xf numFmtId="3" fontId="3" fillId="0" borderId="12" xfId="32" applyNumberFormat="1" applyFont="1" applyFill="1" applyBorder="1" applyAlignment="1">
      <alignment horizontal="center" vertical="center" wrapText="1"/>
    </xf>
    <xf numFmtId="3" fontId="3" fillId="0" borderId="15" xfId="32" applyNumberFormat="1" applyFont="1" applyFill="1" applyBorder="1" applyAlignment="1">
      <alignment horizontal="center" vertical="center" wrapText="1"/>
    </xf>
    <xf numFmtId="3" fontId="3" fillId="0" borderId="3" xfId="32" applyNumberFormat="1" applyFont="1" applyBorder="1" applyAlignment="1">
      <alignment horizontal="center" vertical="center" wrapText="1"/>
    </xf>
    <xf numFmtId="3" fontId="3" fillId="0" borderId="4" xfId="32" applyNumberFormat="1" applyFont="1" applyBorder="1" applyAlignment="1">
      <alignment horizontal="center" vertical="center" wrapText="1"/>
    </xf>
    <xf numFmtId="3" fontId="3" fillId="0" borderId="5" xfId="32" applyNumberFormat="1" applyFont="1" applyBorder="1" applyAlignment="1">
      <alignment horizontal="center" vertical="center" wrapText="1"/>
    </xf>
    <xf numFmtId="3" fontId="3" fillId="0" borderId="2" xfId="32" applyNumberFormat="1" applyFont="1" applyFill="1" applyBorder="1" applyAlignment="1">
      <alignment horizontal="center" vertical="center" wrapText="1"/>
    </xf>
    <xf numFmtId="3" fontId="1" fillId="0" borderId="2" xfId="32" applyNumberFormat="1" applyFont="1" applyFill="1" applyBorder="1" applyAlignment="1">
      <alignment horizontal="center" vertical="center" wrapText="1"/>
    </xf>
    <xf numFmtId="3" fontId="1" fillId="0" borderId="11" xfId="32" applyNumberFormat="1" applyFont="1" applyFill="1" applyBorder="1" applyAlignment="1">
      <alignment horizontal="center" vertical="center" wrapText="1"/>
    </xf>
    <xf numFmtId="3" fontId="1" fillId="0" borderId="12" xfId="32" applyNumberFormat="1" applyFont="1" applyFill="1" applyBorder="1" applyAlignment="1">
      <alignment horizontal="center" vertical="center" wrapText="1"/>
    </xf>
    <xf numFmtId="3" fontId="1" fillId="0" borderId="15" xfId="32" applyNumberFormat="1" applyFont="1" applyFill="1" applyBorder="1" applyAlignment="1">
      <alignment horizontal="center" vertical="center" wrapText="1"/>
    </xf>
    <xf numFmtId="3" fontId="1" fillId="0" borderId="2" xfId="32" applyNumberFormat="1" applyFont="1" applyFill="1" applyBorder="1" applyAlignment="1">
      <alignment vertical="center" wrapText="1"/>
    </xf>
    <xf numFmtId="3" fontId="3" fillId="0" borderId="2" xfId="32" applyNumberFormat="1" applyFont="1" applyFill="1" applyBorder="1" applyAlignment="1">
      <alignment vertical="center" wrapText="1"/>
    </xf>
    <xf numFmtId="3" fontId="3" fillId="0" borderId="3" xfId="32" applyNumberFormat="1" applyFont="1" applyFill="1" applyBorder="1" applyAlignment="1">
      <alignment horizontal="center" vertical="center" wrapText="1"/>
    </xf>
    <xf numFmtId="3" fontId="3" fillId="0" borderId="4" xfId="32" applyNumberFormat="1" applyFont="1" applyFill="1" applyBorder="1" applyAlignment="1">
      <alignment horizontal="center" vertical="center" wrapText="1"/>
    </xf>
    <xf numFmtId="3" fontId="3" fillId="0" borderId="5" xfId="32" applyNumberFormat="1" applyFont="1" applyFill="1" applyBorder="1" applyAlignment="1">
      <alignment horizontal="center" vertical="center" wrapText="1"/>
    </xf>
    <xf numFmtId="3" fontId="3" fillId="0" borderId="11" xfId="32" applyNumberFormat="1" applyFont="1" applyBorder="1" applyAlignment="1">
      <alignment horizontal="center" vertical="center" wrapText="1"/>
    </xf>
    <xf numFmtId="3" fontId="3" fillId="0" borderId="12" xfId="32" applyNumberFormat="1" applyFont="1" applyBorder="1" applyAlignment="1">
      <alignment horizontal="center" vertical="center" wrapText="1"/>
    </xf>
    <xf numFmtId="3" fontId="3" fillId="0" borderId="15" xfId="32" applyNumberFormat="1" applyFont="1" applyBorder="1" applyAlignment="1">
      <alignment horizontal="center" vertical="center" wrapText="1"/>
    </xf>
    <xf numFmtId="3" fontId="3" fillId="0" borderId="8" xfId="32" applyNumberFormat="1" applyFont="1" applyBorder="1" applyAlignment="1">
      <alignment horizontal="center" vertical="center" wrapText="1"/>
    </xf>
    <xf numFmtId="3" fontId="3" fillId="0" borderId="9" xfId="32" applyNumberFormat="1" applyFont="1" applyBorder="1" applyAlignment="1">
      <alignment horizontal="center" vertical="center" wrapText="1"/>
    </xf>
    <xf numFmtId="3" fontId="3" fillId="0" borderId="13" xfId="32" applyNumberFormat="1" applyFont="1" applyBorder="1" applyAlignment="1">
      <alignment horizontal="center" vertical="center" wrapText="1"/>
    </xf>
    <xf numFmtId="3" fontId="3" fillId="0" borderId="1" xfId="32" applyNumberFormat="1" applyFont="1" applyBorder="1" applyAlignment="1">
      <alignment horizontal="center" vertical="center" wrapText="1"/>
    </xf>
    <xf numFmtId="3" fontId="3" fillId="0" borderId="10" xfId="32" applyNumberFormat="1" applyFont="1" applyBorder="1" applyAlignment="1">
      <alignment horizontal="center" vertical="center" wrapText="1"/>
    </xf>
    <xf numFmtId="3" fontId="3" fillId="0" borderId="14" xfId="32" applyNumberFormat="1" applyFont="1" applyBorder="1" applyAlignment="1">
      <alignment horizontal="center" vertical="center" wrapText="1"/>
    </xf>
    <xf numFmtId="1" fontId="4" fillId="0" borderId="0" xfId="32" applyNumberFormat="1" applyFont="1" applyFill="1" applyAlignment="1">
      <alignment horizontal="center" vertical="center"/>
    </xf>
    <xf numFmtId="1" fontId="4" fillId="0" borderId="0" xfId="32" applyNumberFormat="1" applyFont="1" applyFill="1" applyAlignment="1">
      <alignment horizontal="center" vertical="center" wrapText="1"/>
    </xf>
    <xf numFmtId="1" fontId="1" fillId="0" borderId="0" xfId="32" applyNumberFormat="1" applyFont="1" applyFill="1" applyAlignment="1">
      <alignment horizontal="center" vertical="center" wrapText="1"/>
    </xf>
    <xf numFmtId="1" fontId="1" fillId="0" borderId="1" xfId="32" applyNumberFormat="1" applyFont="1" applyFill="1" applyBorder="1" applyAlignment="1">
      <alignment horizontal="right" vertical="center"/>
    </xf>
    <xf numFmtId="3" fontId="3" fillId="0" borderId="2" xfId="32" applyNumberFormat="1" applyFont="1" applyBorder="1" applyAlignment="1">
      <alignment horizontal="center" vertical="center" wrapText="1"/>
    </xf>
    <xf numFmtId="3" fontId="3" fillId="0" borderId="16" xfId="32" applyNumberFormat="1" applyFont="1" applyBorder="1" applyAlignment="1">
      <alignment horizontal="center" vertical="center" wrapText="1"/>
    </xf>
    <xf numFmtId="3" fontId="3" fillId="0" borderId="17" xfId="32" applyNumberFormat="1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3" fontId="1" fillId="0" borderId="2" xfId="32" applyNumberFormat="1" applyFont="1" applyBorder="1" applyAlignment="1">
      <alignment horizontal="center" vertical="center" wrapText="1"/>
    </xf>
    <xf numFmtId="49" fontId="3" fillId="0" borderId="2" xfId="32" applyNumberFormat="1" applyFont="1" applyBorder="1" applyAlignment="1">
      <alignment horizontal="center" vertical="center" wrapText="1"/>
    </xf>
    <xf numFmtId="0" fontId="6" fillId="0" borderId="2" xfId="19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168" fontId="49" fillId="2" borderId="7" xfId="0" applyNumberFormat="1" applyFont="1" applyFill="1" applyBorder="1" applyAlignment="1">
      <alignment horizontal="right" vertical="center"/>
    </xf>
    <xf numFmtId="3" fontId="49" fillId="2" borderId="7" xfId="32" applyNumberFormat="1" applyFont="1" applyFill="1" applyBorder="1" applyAlignment="1">
      <alignment horizontal="right" vertical="center"/>
    </xf>
  </cellXfs>
  <cellStyles count="65">
    <cellStyle name="Comma 10 10 2 2 2" xfId="1"/>
    <cellStyle name="Comma 10 10 2 2 2 2" xfId="35"/>
    <cellStyle name="Comma 10 10 3" xfId="2"/>
    <cellStyle name="Comma 10 10 3 2" xfId="36"/>
    <cellStyle name="Comma 10 2" xfId="3"/>
    <cellStyle name="Comma 10 2 2" xfId="37"/>
    <cellStyle name="Comma 16 3 10" xfId="4"/>
    <cellStyle name="Comma 16 3 10 2" xfId="38"/>
    <cellStyle name="Comma 16 3 2 2 2 2 2 2" xfId="5"/>
    <cellStyle name="Comma 16 3 2 2 2 2 2 2 2" xfId="39"/>
    <cellStyle name="Comma 2" xfId="6"/>
    <cellStyle name="Comma 2 2" xfId="40"/>
    <cellStyle name="Comma 2 4 3 3" xfId="7"/>
    <cellStyle name="Comma 2 4 3 3 2" xfId="41"/>
    <cellStyle name="Comma 3" xfId="8"/>
    <cellStyle name="Comma 3 2" xfId="42"/>
    <cellStyle name="Comma 35" xfId="9"/>
    <cellStyle name="Comma 35 2" xfId="43"/>
    <cellStyle name="Comma 4" xfId="10"/>
    <cellStyle name="Comma 4 2" xfId="44"/>
    <cellStyle name="Comma 4 2 5" xfId="11"/>
    <cellStyle name="Comma 4 2 5 2" xfId="45"/>
    <cellStyle name="Comma 4 2_bieu 21" xfId="12"/>
    <cellStyle name="Comma 5" xfId="34"/>
    <cellStyle name="Comma 6" xfId="13"/>
    <cellStyle name="Comma 6 2" xfId="46"/>
    <cellStyle name="Comma 7" xfId="14"/>
    <cellStyle name="Comma 7 2" xfId="47"/>
    <cellStyle name="Comma 75 2" xfId="15"/>
    <cellStyle name="Comma 75 2 2" xfId="48"/>
    <cellStyle name="Comma 77" xfId="16"/>
    <cellStyle name="Comma 77 2" xfId="49"/>
    <cellStyle name="Normal" xfId="0" builtinId="0"/>
    <cellStyle name="Normal 10 7" xfId="17"/>
    <cellStyle name="Normal 10 7 2" xfId="50"/>
    <cellStyle name="Normal 10 7 7" xfId="18"/>
    <cellStyle name="Normal 10 7 7 2" xfId="51"/>
    <cellStyle name="Normal 2" xfId="19"/>
    <cellStyle name="Normal 2 2" xfId="20"/>
    <cellStyle name="Normal 2 2 2" xfId="53"/>
    <cellStyle name="Normal 2 3" xfId="52"/>
    <cellStyle name="Normal 3" xfId="21"/>
    <cellStyle name="Normal 3 2" xfId="54"/>
    <cellStyle name="Normal 5" xfId="22"/>
    <cellStyle name="Normal 5 2" xfId="55"/>
    <cellStyle name="Normal 6" xfId="23"/>
    <cellStyle name="Normal 6 2" xfId="24"/>
    <cellStyle name="Normal 65" xfId="25"/>
    <cellStyle name="Normal 65 2" xfId="56"/>
    <cellStyle name="Normal 7" xfId="26"/>
    <cellStyle name="Normal 7 2" xfId="57"/>
    <cellStyle name="Normal 75" xfId="27"/>
    <cellStyle name="Normal 75 2" xfId="58"/>
    <cellStyle name="Normal 77" xfId="28"/>
    <cellStyle name="Normal 77 2" xfId="59"/>
    <cellStyle name="Normal 8" xfId="29"/>
    <cellStyle name="Normal 8 2" xfId="60"/>
    <cellStyle name="Normal 85" xfId="30"/>
    <cellStyle name="Normal 85 2" xfId="61"/>
    <cellStyle name="Normal 89" xfId="31"/>
    <cellStyle name="Normal 89 2" xfId="62"/>
    <cellStyle name="Normal_Bieu mau (CV )" xfId="32"/>
    <cellStyle name="Normal_Bieu mau (CV ) 2" xfId="63"/>
    <cellStyle name="Percent 2" xfId="33"/>
    <cellStyle name="Percent 2 2" xfId="64"/>
  </cellStyles>
  <dxfs count="0"/>
  <tableStyles count="0" defaultTableStyle="TableStyleMedium9" defaultPivotStyle="PivotStyleLight16"/>
  <colors>
    <mruColors>
      <color rgb="FF0070C0"/>
      <color rgb="FFE4DFEC"/>
      <color rgb="FFCCC0DA"/>
      <color rgb="FFFFFF00"/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S13"/>
  <sheetViews>
    <sheetView workbookViewId="0">
      <pane xSplit="2" ySplit="7" topLeftCell="C8" activePane="bottomRight" state="frozen"/>
      <selection pane="topRight"/>
      <selection pane="bottomLeft"/>
      <selection pane="bottomRight" activeCell="C8" sqref="C8"/>
    </sheetView>
  </sheetViews>
  <sheetFormatPr defaultColWidth="12.33203125" defaultRowHeight="18"/>
  <cols>
    <col min="1" max="1" width="6" style="72" customWidth="1"/>
    <col min="2" max="2" width="41" style="73" customWidth="1"/>
    <col min="3" max="3" width="11.88671875" style="73" customWidth="1"/>
    <col min="4" max="5" width="18" style="73" customWidth="1"/>
    <col min="6" max="6" width="16.88671875" style="73" customWidth="1"/>
    <col min="7" max="8" width="14.109375" style="73" customWidth="1"/>
    <col min="9" max="9" width="11.33203125" style="73" customWidth="1"/>
    <col min="10" max="244" width="9.109375" style="73" customWidth="1"/>
    <col min="245" max="245" width="6" style="73" customWidth="1"/>
    <col min="246" max="246" width="41" style="73" customWidth="1"/>
    <col min="247" max="253" width="12.33203125" style="73" customWidth="1"/>
  </cols>
  <sheetData>
    <row r="1" spans="1:253" ht="20.25" customHeight="1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10"/>
      <c r="K1" s="10"/>
      <c r="L1" s="10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2" spans="1:253">
      <c r="A2" s="204" t="s">
        <v>1</v>
      </c>
      <c r="B2" s="204"/>
      <c r="C2" s="204"/>
      <c r="D2" s="204"/>
      <c r="E2" s="204"/>
      <c r="F2" s="204"/>
      <c r="G2" s="204"/>
      <c r="H2" s="204"/>
      <c r="I2" s="204"/>
    </row>
    <row r="3" spans="1:253" ht="42.75" customHeight="1">
      <c r="A3" s="205" t="s">
        <v>2</v>
      </c>
      <c r="B3" s="205"/>
      <c r="C3" s="205"/>
      <c r="D3" s="205"/>
      <c r="E3" s="205"/>
      <c r="F3" s="205"/>
      <c r="G3" s="205"/>
      <c r="H3" s="205"/>
      <c r="I3" s="205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</row>
    <row r="4" spans="1:253">
      <c r="A4" s="206" t="s">
        <v>3</v>
      </c>
      <c r="B4" s="206"/>
      <c r="C4" s="206"/>
      <c r="D4" s="206"/>
      <c r="E4" s="206"/>
      <c r="F4" s="206"/>
      <c r="G4" s="206"/>
      <c r="H4" s="206"/>
      <c r="I4" s="206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</row>
    <row r="5" spans="1:253">
      <c r="A5" s="207" t="s">
        <v>4</v>
      </c>
      <c r="B5" s="207"/>
      <c r="C5" s="207"/>
      <c r="D5" s="207"/>
      <c r="E5" s="207"/>
      <c r="F5" s="207"/>
      <c r="G5" s="207"/>
      <c r="H5" s="207"/>
      <c r="I5" s="207"/>
      <c r="J5" s="81"/>
      <c r="K5" s="81"/>
    </row>
    <row r="6" spans="1:253" ht="46.5" customHeight="1">
      <c r="A6" s="208" t="s">
        <v>5</v>
      </c>
      <c r="B6" s="208" t="s">
        <v>6</v>
      </c>
      <c r="C6" s="208" t="s">
        <v>7</v>
      </c>
      <c r="D6" s="208"/>
      <c r="E6" s="208"/>
      <c r="F6" s="208" t="s">
        <v>8</v>
      </c>
      <c r="G6" s="208" t="s">
        <v>9</v>
      </c>
      <c r="H6" s="210" t="s">
        <v>10</v>
      </c>
      <c r="I6" s="208" t="s">
        <v>11</v>
      </c>
      <c r="J6" s="209"/>
      <c r="K6" s="209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</row>
    <row r="7" spans="1:253" ht="79.5" customHeight="1">
      <c r="A7" s="208"/>
      <c r="B7" s="208"/>
      <c r="C7" s="74" t="s">
        <v>12</v>
      </c>
      <c r="D7" s="74" t="s">
        <v>13</v>
      </c>
      <c r="E7" s="74" t="s">
        <v>14</v>
      </c>
      <c r="F7" s="208"/>
      <c r="G7" s="208"/>
      <c r="H7" s="211"/>
      <c r="I7" s="208"/>
      <c r="J7" s="82"/>
      <c r="K7" s="8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</row>
    <row r="8" spans="1:253">
      <c r="A8" s="85" t="s">
        <v>15</v>
      </c>
      <c r="B8" s="85" t="s">
        <v>16</v>
      </c>
      <c r="C8" s="85" t="s">
        <v>17</v>
      </c>
      <c r="D8" s="85" t="s">
        <v>18</v>
      </c>
      <c r="E8" s="85" t="s">
        <v>19</v>
      </c>
      <c r="F8" s="85" t="s">
        <v>20</v>
      </c>
      <c r="G8" s="85" t="s">
        <v>21</v>
      </c>
      <c r="H8" s="85" t="s">
        <v>22</v>
      </c>
      <c r="I8" s="85" t="s">
        <v>23</v>
      </c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</row>
    <row r="9" spans="1:253">
      <c r="A9" s="74"/>
      <c r="B9" s="75" t="s">
        <v>24</v>
      </c>
      <c r="C9" s="75"/>
      <c r="D9" s="75"/>
      <c r="E9" s="75"/>
      <c r="F9" s="75"/>
      <c r="G9" s="75"/>
      <c r="H9" s="75"/>
      <c r="I9" s="83"/>
    </row>
    <row r="10" spans="1:253" ht="34.799999999999997">
      <c r="A10" s="75">
        <v>1</v>
      </c>
      <c r="B10" s="76" t="s">
        <v>25</v>
      </c>
      <c r="C10" s="76"/>
      <c r="D10" s="76"/>
      <c r="E10" s="76"/>
      <c r="F10" s="75"/>
      <c r="G10" s="75"/>
      <c r="H10" s="75"/>
      <c r="I10" s="84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</row>
    <row r="11" spans="1:253" s="71" customFormat="1" ht="24.75" customHeight="1">
      <c r="A11" s="85" t="s">
        <v>26</v>
      </c>
      <c r="B11" s="86" t="s">
        <v>27</v>
      </c>
      <c r="C11" s="77"/>
      <c r="D11" s="77"/>
      <c r="E11" s="77"/>
      <c r="F11" s="78"/>
      <c r="G11" s="78"/>
      <c r="H11" s="78"/>
      <c r="I11" s="84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</row>
    <row r="12" spans="1:253" s="71" customFormat="1" ht="24.75" customHeight="1">
      <c r="A12" s="85" t="s">
        <v>26</v>
      </c>
      <c r="B12" s="77" t="s">
        <v>28</v>
      </c>
      <c r="C12" s="77"/>
      <c r="D12" s="77"/>
      <c r="E12" s="77"/>
      <c r="F12" s="78"/>
      <c r="G12" s="78"/>
      <c r="H12" s="78"/>
      <c r="I12" s="84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</row>
    <row r="13" spans="1:253" ht="69.599999999999994">
      <c r="A13" s="75">
        <v>2</v>
      </c>
      <c r="B13" s="78" t="s">
        <v>29</v>
      </c>
      <c r="C13" s="78"/>
      <c r="D13" s="78"/>
      <c r="E13" s="78"/>
      <c r="F13" s="78"/>
      <c r="G13" s="78"/>
      <c r="H13" s="78"/>
      <c r="I13" s="84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</row>
  </sheetData>
  <mergeCells count="13">
    <mergeCell ref="C6:E6"/>
    <mergeCell ref="J6:K6"/>
    <mergeCell ref="A6:A7"/>
    <mergeCell ref="B6:B7"/>
    <mergeCell ref="F6:F7"/>
    <mergeCell ref="G6:G7"/>
    <mergeCell ref="H6:H7"/>
    <mergeCell ref="I6:I7"/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scale="8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356"/>
  <sheetViews>
    <sheetView tabSelected="1" topLeftCell="A5" zoomScale="60" zoomScaleNormal="60" zoomScalePageLayoutView="55" workbookViewId="0">
      <pane xSplit="2" ySplit="9" topLeftCell="G14" activePane="bottomRight" state="frozen"/>
      <selection activeCell="A5" sqref="A5"/>
      <selection pane="topRight" activeCell="C5" sqref="C5"/>
      <selection pane="bottomLeft" activeCell="A14" sqref="A14"/>
      <selection pane="bottomRight" activeCell="AE41" sqref="AE41"/>
    </sheetView>
  </sheetViews>
  <sheetFormatPr defaultColWidth="9.109375" defaultRowHeight="18"/>
  <cols>
    <col min="1" max="1" width="5.109375" style="192" customWidth="1"/>
    <col min="2" max="2" width="37.5546875" style="194" customWidth="1"/>
    <col min="3" max="3" width="9.88671875" style="195" customWidth="1"/>
    <col min="4" max="4" width="12.109375" style="195" customWidth="1"/>
    <col min="5" max="5" width="10.6640625" style="195" customWidth="1"/>
    <col min="6" max="6" width="19.6640625" style="195" customWidth="1"/>
    <col min="7" max="8" width="13.5546875" style="131" customWidth="1"/>
    <col min="9" max="9" width="17.44140625" style="131" customWidth="1"/>
    <col min="10" max="10" width="16.109375" style="131" customWidth="1"/>
    <col min="11" max="11" width="11.5546875" style="131" customWidth="1"/>
    <col min="12" max="12" width="10.6640625" style="131" customWidth="1"/>
    <col min="13" max="13" width="12.6640625" style="131" hidden="1" customWidth="1"/>
    <col min="14" max="14" width="15.33203125" style="131" hidden="1" customWidth="1"/>
    <col min="15" max="15" width="12.6640625" style="131" hidden="1" customWidth="1"/>
    <col min="16" max="16" width="14.6640625" style="131" customWidth="1"/>
    <col min="17" max="17" width="14.33203125" style="131" customWidth="1"/>
    <col min="18" max="18" width="12.88671875" style="131" customWidth="1"/>
    <col min="19" max="19" width="12.5546875" style="131" customWidth="1"/>
    <col min="20" max="20" width="10.5546875" style="131" customWidth="1"/>
    <col min="21" max="21" width="10.44140625" style="131" customWidth="1"/>
    <col min="22" max="22" width="13.5546875" style="131" customWidth="1"/>
    <col min="23" max="23" width="19.6640625" style="131" customWidth="1"/>
    <col min="24" max="24" width="9.109375" style="133"/>
    <col min="25" max="25" width="13.5546875" style="133" customWidth="1"/>
    <col min="26" max="26" width="11.6640625" style="133" customWidth="1"/>
    <col min="27" max="27" width="11.88671875" style="133" customWidth="1"/>
    <col min="28" max="28" width="11.6640625" style="133"/>
    <col min="29" max="29" width="11" style="133" customWidth="1"/>
    <col min="30" max="30" width="11.6640625" style="133"/>
    <col min="31" max="16384" width="9.109375" style="133"/>
  </cols>
  <sheetData>
    <row r="1" spans="1:30" s="132" customFormat="1" ht="32.25" hidden="1" customHeight="1">
      <c r="A1" s="127"/>
      <c r="B1" s="128"/>
      <c r="C1" s="128"/>
      <c r="D1" s="128"/>
      <c r="E1" s="128"/>
      <c r="F1" s="128"/>
      <c r="G1" s="128"/>
      <c r="H1" s="129"/>
      <c r="I1" s="130"/>
      <c r="J1" s="130"/>
      <c r="K1" s="130"/>
      <c r="L1" s="130"/>
      <c r="M1" s="130"/>
      <c r="N1" s="130"/>
      <c r="O1" s="130"/>
      <c r="P1" s="128"/>
      <c r="Q1" s="130"/>
      <c r="R1" s="130"/>
      <c r="S1" s="130"/>
      <c r="T1" s="130"/>
      <c r="U1" s="130"/>
      <c r="V1" s="130"/>
      <c r="W1" s="131" t="s">
        <v>30</v>
      </c>
    </row>
    <row r="2" spans="1:30" s="132" customFormat="1" ht="20.399999999999999">
      <c r="A2" s="212" t="s">
        <v>31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</row>
    <row r="3" spans="1:30" ht="55.65" customHeight="1">
      <c r="A3" s="213" t="s">
        <v>172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</row>
    <row r="4" spans="1:30" ht="22.8">
      <c r="A4" s="214" t="s">
        <v>171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30" s="135" customFormat="1" ht="21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</row>
    <row r="6" spans="1:30">
      <c r="A6" s="216" t="s">
        <v>4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</row>
    <row r="7" spans="1:30" s="136" customFormat="1" ht="29.25" customHeight="1">
      <c r="A7" s="218" t="s">
        <v>32</v>
      </c>
      <c r="B7" s="217" t="s">
        <v>33</v>
      </c>
      <c r="C7" s="217" t="s">
        <v>34</v>
      </c>
      <c r="D7" s="217" t="s">
        <v>35</v>
      </c>
      <c r="E7" s="217" t="s">
        <v>36</v>
      </c>
      <c r="F7" s="217" t="s">
        <v>37</v>
      </c>
      <c r="G7" s="217"/>
      <c r="H7" s="217"/>
      <c r="I7" s="223" t="s">
        <v>38</v>
      </c>
      <c r="J7" s="224"/>
      <c r="K7" s="224"/>
      <c r="L7" s="225"/>
      <c r="M7" s="280" t="s">
        <v>175</v>
      </c>
      <c r="N7" s="280" t="s">
        <v>176</v>
      </c>
      <c r="O7" s="280" t="s">
        <v>166</v>
      </c>
      <c r="P7" s="223" t="s">
        <v>177</v>
      </c>
      <c r="Q7" s="231"/>
      <c r="R7" s="223" t="s">
        <v>164</v>
      </c>
      <c r="S7" s="224"/>
      <c r="T7" s="224"/>
      <c r="U7" s="225"/>
      <c r="V7" s="217" t="s">
        <v>41</v>
      </c>
      <c r="W7" s="217" t="s">
        <v>11</v>
      </c>
    </row>
    <row r="8" spans="1:30" s="136" customFormat="1" ht="58.2" customHeight="1">
      <c r="A8" s="218"/>
      <c r="B8" s="217"/>
      <c r="C8" s="217"/>
      <c r="D8" s="217"/>
      <c r="E8" s="217"/>
      <c r="F8" s="217" t="s">
        <v>42</v>
      </c>
      <c r="G8" s="217" t="s">
        <v>43</v>
      </c>
      <c r="H8" s="217"/>
      <c r="I8" s="226"/>
      <c r="J8" s="227"/>
      <c r="K8" s="227"/>
      <c r="L8" s="228"/>
      <c r="M8" s="281"/>
      <c r="N8" s="281"/>
      <c r="O8" s="281"/>
      <c r="P8" s="232"/>
      <c r="Q8" s="233"/>
      <c r="R8" s="226"/>
      <c r="S8" s="227"/>
      <c r="T8" s="227"/>
      <c r="U8" s="228"/>
      <c r="V8" s="217"/>
      <c r="W8" s="217"/>
    </row>
    <row r="9" spans="1:30" s="136" customFormat="1" ht="33.75" customHeight="1">
      <c r="A9" s="218"/>
      <c r="B9" s="217"/>
      <c r="C9" s="217"/>
      <c r="D9" s="217"/>
      <c r="E9" s="217"/>
      <c r="F9" s="217"/>
      <c r="G9" s="217" t="s">
        <v>46</v>
      </c>
      <c r="H9" s="219" t="s">
        <v>47</v>
      </c>
      <c r="I9" s="217" t="s">
        <v>46</v>
      </c>
      <c r="J9" s="217" t="s">
        <v>47</v>
      </c>
      <c r="K9" s="217"/>
      <c r="L9" s="217"/>
      <c r="M9" s="137"/>
      <c r="N9" s="137"/>
      <c r="O9" s="137"/>
      <c r="P9" s="219" t="s">
        <v>46</v>
      </c>
      <c r="Q9" s="219" t="s">
        <v>47</v>
      </c>
      <c r="R9" s="217" t="s">
        <v>46</v>
      </c>
      <c r="S9" s="217" t="s">
        <v>47</v>
      </c>
      <c r="T9" s="217"/>
      <c r="U9" s="217"/>
      <c r="V9" s="217"/>
      <c r="W9" s="217"/>
    </row>
    <row r="10" spans="1:30" s="136" customFormat="1" ht="30.75" customHeight="1">
      <c r="A10" s="218"/>
      <c r="B10" s="217"/>
      <c r="C10" s="217"/>
      <c r="D10" s="217"/>
      <c r="E10" s="217"/>
      <c r="F10" s="217"/>
      <c r="G10" s="217"/>
      <c r="H10" s="220"/>
      <c r="I10" s="217"/>
      <c r="J10" s="219" t="s">
        <v>48</v>
      </c>
      <c r="K10" s="229" t="s">
        <v>49</v>
      </c>
      <c r="L10" s="229"/>
      <c r="M10" s="138"/>
      <c r="N10" s="138"/>
      <c r="O10" s="138"/>
      <c r="P10" s="220"/>
      <c r="Q10" s="220"/>
      <c r="R10" s="217"/>
      <c r="S10" s="219" t="s">
        <v>48</v>
      </c>
      <c r="T10" s="229" t="s">
        <v>49</v>
      </c>
      <c r="U10" s="229"/>
      <c r="V10" s="217"/>
      <c r="W10" s="217"/>
    </row>
    <row r="11" spans="1:30" s="136" customFormat="1" ht="93" customHeight="1">
      <c r="A11" s="218"/>
      <c r="B11" s="217"/>
      <c r="C11" s="217"/>
      <c r="D11" s="217"/>
      <c r="E11" s="217"/>
      <c r="F11" s="217"/>
      <c r="G11" s="222"/>
      <c r="H11" s="221"/>
      <c r="I11" s="222"/>
      <c r="J11" s="221"/>
      <c r="K11" s="139" t="s">
        <v>50</v>
      </c>
      <c r="L11" s="139" t="s">
        <v>51</v>
      </c>
      <c r="M11" s="140"/>
      <c r="N11" s="140"/>
      <c r="O11" s="140"/>
      <c r="P11" s="221"/>
      <c r="Q11" s="221"/>
      <c r="R11" s="222"/>
      <c r="S11" s="221"/>
      <c r="T11" s="139" t="s">
        <v>50</v>
      </c>
      <c r="U11" s="139" t="s">
        <v>51</v>
      </c>
      <c r="V11" s="217"/>
      <c r="W11" s="217"/>
    </row>
    <row r="12" spans="1:30" s="143" customFormat="1" ht="30.75" customHeight="1">
      <c r="A12" s="141">
        <v>1</v>
      </c>
      <c r="B12" s="142">
        <v>2</v>
      </c>
      <c r="C12" s="141">
        <v>3</v>
      </c>
      <c r="D12" s="141">
        <v>4</v>
      </c>
      <c r="E12" s="142">
        <v>5</v>
      </c>
      <c r="F12" s="141">
        <v>6</v>
      </c>
      <c r="G12" s="141">
        <v>7</v>
      </c>
      <c r="H12" s="142">
        <v>8</v>
      </c>
      <c r="I12" s="141">
        <v>9</v>
      </c>
      <c r="J12" s="141">
        <v>10</v>
      </c>
      <c r="K12" s="142">
        <v>11</v>
      </c>
      <c r="L12" s="141">
        <v>12</v>
      </c>
      <c r="M12" s="141"/>
      <c r="N12" s="141"/>
      <c r="O12" s="141"/>
      <c r="P12" s="141">
        <v>13</v>
      </c>
      <c r="Q12" s="142">
        <v>14</v>
      </c>
      <c r="R12" s="141">
        <v>15</v>
      </c>
      <c r="S12" s="141">
        <v>16</v>
      </c>
      <c r="T12" s="142">
        <v>17</v>
      </c>
      <c r="U12" s="141">
        <v>18</v>
      </c>
      <c r="V12" s="141">
        <v>19</v>
      </c>
      <c r="W12" s="141">
        <v>20</v>
      </c>
    </row>
    <row r="13" spans="1:30" s="143" customFormat="1" ht="16.8" customHeight="1">
      <c r="A13" s="144"/>
      <c r="B13" s="137"/>
      <c r="C13" s="144"/>
      <c r="D13" s="144"/>
      <c r="E13" s="137"/>
      <c r="F13" s="144"/>
      <c r="G13" s="144"/>
      <c r="H13" s="137"/>
      <c r="I13" s="144"/>
      <c r="J13" s="144"/>
      <c r="K13" s="137"/>
      <c r="L13" s="144"/>
      <c r="M13" s="144"/>
      <c r="N13" s="144"/>
      <c r="O13" s="144"/>
      <c r="P13" s="144"/>
      <c r="Q13" s="137"/>
      <c r="R13" s="144"/>
      <c r="S13" s="145">
        <f>3484142-46640-95317-214825-S14</f>
        <v>0</v>
      </c>
      <c r="T13" s="137"/>
      <c r="U13" s="144"/>
      <c r="V13" s="144"/>
      <c r="W13" s="144"/>
    </row>
    <row r="14" spans="1:30" s="95" customFormat="1" ht="30" customHeight="1">
      <c r="A14" s="146"/>
      <c r="B14" s="147" t="s">
        <v>24</v>
      </c>
      <c r="C14" s="148"/>
      <c r="D14" s="148"/>
      <c r="E14" s="148"/>
      <c r="F14" s="148"/>
      <c r="G14" s="145">
        <f t="shared" ref="G14:X14" si="0">SUM(G19,G25)</f>
        <v>19182913</v>
      </c>
      <c r="H14" s="145">
        <f t="shared" si="0"/>
        <v>16955615</v>
      </c>
      <c r="I14" s="145">
        <f t="shared" si="0"/>
        <v>12221863</v>
      </c>
      <c r="J14" s="145">
        <f t="shared" si="0"/>
        <v>10437665</v>
      </c>
      <c r="K14" s="145">
        <f t="shared" si="0"/>
        <v>0</v>
      </c>
      <c r="L14" s="145">
        <f t="shared" si="0"/>
        <v>0</v>
      </c>
      <c r="M14" s="145">
        <f t="shared" si="0"/>
        <v>363546.125</v>
      </c>
      <c r="N14" s="145">
        <f t="shared" si="0"/>
        <v>944778</v>
      </c>
      <c r="O14" s="145">
        <f t="shared" si="0"/>
        <v>732855</v>
      </c>
      <c r="P14" s="145">
        <f t="shared" si="0"/>
        <v>5022217.125</v>
      </c>
      <c r="Q14" s="145">
        <f t="shared" si="0"/>
        <v>3741652.125</v>
      </c>
      <c r="R14" s="145">
        <f t="shared" si="0"/>
        <v>3793056</v>
      </c>
      <c r="S14" s="145">
        <f t="shared" si="0"/>
        <v>3127360</v>
      </c>
      <c r="T14" s="145">
        <f t="shared" si="0"/>
        <v>0</v>
      </c>
      <c r="U14" s="145">
        <f t="shared" si="0"/>
        <v>0</v>
      </c>
      <c r="V14" s="145">
        <f t="shared" si="0"/>
        <v>0</v>
      </c>
      <c r="W14" s="145">
        <f t="shared" si="0"/>
        <v>0</v>
      </c>
      <c r="X14" s="145">
        <f t="shared" si="0"/>
        <v>10</v>
      </c>
    </row>
    <row r="15" spans="1:30" s="201" customFormat="1" ht="42" customHeight="1">
      <c r="A15" s="197"/>
      <c r="B15" s="198" t="s">
        <v>52</v>
      </c>
      <c r="C15" s="199"/>
      <c r="D15" s="199"/>
      <c r="E15" s="199"/>
      <c r="F15" s="199"/>
      <c r="G15" s="200">
        <f>SUM(G21,G27,G35)</f>
        <v>3978803</v>
      </c>
      <c r="H15" s="200">
        <f>SUM(H21,H27,H35)</f>
        <v>2946465</v>
      </c>
      <c r="I15" s="200">
        <f>SUM(I21,I27,I35)</f>
        <v>3664563</v>
      </c>
      <c r="J15" s="200">
        <f>SUM(J21,J27,J35)</f>
        <v>2937965</v>
      </c>
      <c r="K15" s="200">
        <f>SUM(K21,K27,K35)</f>
        <v>0</v>
      </c>
      <c r="L15" s="200">
        <f>SUM(L21,L27,L35)</f>
        <v>0</v>
      </c>
      <c r="M15" s="200">
        <f>SUM(M21,M27,M35)</f>
        <v>362585</v>
      </c>
      <c r="N15" s="200">
        <f>SUM(N21,N27,N35)</f>
        <v>936045</v>
      </c>
      <c r="O15" s="200">
        <f>SUM(O21,O27,O35)</f>
        <v>537400</v>
      </c>
      <c r="P15" s="200">
        <f>SUM(P21,P27,P35)</f>
        <v>2154764</v>
      </c>
      <c r="Q15" s="200">
        <f>SUM(Q21,Q27,Q35)</f>
        <v>1836030</v>
      </c>
      <c r="R15" s="200">
        <f>SUM(R21,R27,R35)</f>
        <v>1093941</v>
      </c>
      <c r="S15" s="200">
        <f>SUM(S21,S27,S35)</f>
        <v>696000</v>
      </c>
      <c r="T15" s="200">
        <f>SUM(T21,T27,T35)</f>
        <v>0</v>
      </c>
      <c r="U15" s="200">
        <f>SUM(U21,U27,U35)</f>
        <v>0</v>
      </c>
      <c r="V15" s="200">
        <f>SUM(V21,V27,V35)</f>
        <v>0</v>
      </c>
      <c r="W15" s="200">
        <f>SUM(W21,W27,W35)</f>
        <v>0</v>
      </c>
      <c r="X15" s="200">
        <f>SUM(X21,X27,X35)</f>
        <v>4</v>
      </c>
      <c r="Z15" s="201">
        <f>SUM(S15:S17)</f>
        <v>3127360</v>
      </c>
      <c r="AA15" s="201">
        <f>S14-Z15</f>
        <v>0</v>
      </c>
      <c r="AB15" s="201">
        <v>2934000</v>
      </c>
      <c r="AC15" s="202">
        <f>Z15/AB15*100</f>
        <v>106.59032038173142</v>
      </c>
      <c r="AD15" s="201">
        <f>Z15-AB15</f>
        <v>193360</v>
      </c>
    </row>
    <row r="16" spans="1:30" s="201" customFormat="1" ht="49.2" customHeight="1">
      <c r="A16" s="197"/>
      <c r="B16" s="198" t="s">
        <v>53</v>
      </c>
      <c r="C16" s="199"/>
      <c r="D16" s="199"/>
      <c r="E16" s="199"/>
      <c r="F16" s="199"/>
      <c r="G16" s="200">
        <f>SUM(G23,G30,G38)</f>
        <v>13978236</v>
      </c>
      <c r="H16" s="200">
        <f>SUM(H23,H30,H38)</f>
        <v>12926969</v>
      </c>
      <c r="I16" s="200">
        <f>SUM(I23,I30,I38)</f>
        <v>7512400</v>
      </c>
      <c r="J16" s="200">
        <f>SUM(J23,J30,J38)</f>
        <v>6512400</v>
      </c>
      <c r="K16" s="200">
        <f>SUM(K23,K30,K38)</f>
        <v>0</v>
      </c>
      <c r="L16" s="200">
        <f>SUM(L23,L30,L38)</f>
        <v>0</v>
      </c>
      <c r="M16" s="200">
        <f>SUM(M23,M30,M38)</f>
        <v>961.125</v>
      </c>
      <c r="N16" s="200">
        <f>SUM(N23,N30,N38)</f>
        <v>6100</v>
      </c>
      <c r="O16" s="200">
        <f>SUM(O23,O30,O38)</f>
        <v>195395</v>
      </c>
      <c r="P16" s="200">
        <f>SUM(P23,P30,P38)</f>
        <v>2865177.125</v>
      </c>
      <c r="Q16" s="200">
        <f>SUM(Q23,Q30,Q38)</f>
        <v>1902929.125</v>
      </c>
      <c r="R16" s="200">
        <f>SUM(R23,R30,R38)</f>
        <v>2325799</v>
      </c>
      <c r="S16" s="200">
        <f>SUM(S23,S30,S38)</f>
        <v>2058044</v>
      </c>
      <c r="T16" s="200">
        <f>SUM(T23,T30,T38)</f>
        <v>0</v>
      </c>
      <c r="U16" s="200">
        <f>SUM(U23,U30,U38)</f>
        <v>0</v>
      </c>
      <c r="V16" s="200">
        <f>SUM(V23,V30,V38)</f>
        <v>0</v>
      </c>
      <c r="W16" s="200">
        <f>SUM(W23,W30,W38)</f>
        <v>0</v>
      </c>
      <c r="X16" s="200">
        <f>SUM(X23,X30,X38)</f>
        <v>4</v>
      </c>
      <c r="AA16" s="201">
        <f>S16+S15</f>
        <v>2754044</v>
      </c>
    </row>
    <row r="17" spans="1:32" s="201" customFormat="1" ht="45" customHeight="1">
      <c r="A17" s="197"/>
      <c r="B17" s="198" t="s">
        <v>54</v>
      </c>
      <c r="C17" s="199"/>
      <c r="D17" s="199"/>
      <c r="E17" s="199"/>
      <c r="F17" s="199"/>
      <c r="G17" s="200">
        <f>G40</f>
        <v>1225874</v>
      </c>
      <c r="H17" s="200">
        <f t="shared" ref="H17:L17" si="1">H40</f>
        <v>1082181</v>
      </c>
      <c r="I17" s="200">
        <f t="shared" si="1"/>
        <v>1044900</v>
      </c>
      <c r="J17" s="200">
        <f t="shared" si="1"/>
        <v>987300</v>
      </c>
      <c r="K17" s="200">
        <f t="shared" si="1"/>
        <v>0</v>
      </c>
      <c r="L17" s="200">
        <f t="shared" si="1"/>
        <v>0</v>
      </c>
      <c r="M17" s="200">
        <f t="shared" ref="M17:X17" si="2">M40</f>
        <v>0</v>
      </c>
      <c r="N17" s="200">
        <f t="shared" si="2"/>
        <v>2633</v>
      </c>
      <c r="O17" s="200">
        <f t="shared" si="2"/>
        <v>60</v>
      </c>
      <c r="P17" s="200">
        <f t="shared" si="2"/>
        <v>2276</v>
      </c>
      <c r="Q17" s="200">
        <f t="shared" si="2"/>
        <v>2693</v>
      </c>
      <c r="R17" s="200">
        <f t="shared" si="2"/>
        <v>373316</v>
      </c>
      <c r="S17" s="200">
        <f t="shared" si="2"/>
        <v>373316</v>
      </c>
      <c r="T17" s="200">
        <f t="shared" si="2"/>
        <v>0</v>
      </c>
      <c r="U17" s="200">
        <f t="shared" si="2"/>
        <v>0</v>
      </c>
      <c r="V17" s="200">
        <f t="shared" si="2"/>
        <v>0</v>
      </c>
      <c r="W17" s="200">
        <f t="shared" si="2"/>
        <v>0</v>
      </c>
      <c r="X17" s="200">
        <f t="shared" si="2"/>
        <v>2</v>
      </c>
      <c r="AA17" s="201">
        <f>AA16-S19</f>
        <v>449044</v>
      </c>
    </row>
    <row r="18" spans="1:32" s="143" customFormat="1" ht="10.8" customHeight="1">
      <c r="A18" s="149"/>
      <c r="B18" s="150"/>
      <c r="C18" s="151"/>
      <c r="D18" s="151"/>
      <c r="E18" s="151"/>
      <c r="F18" s="151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152"/>
      <c r="W18" s="152"/>
      <c r="X18" s="152"/>
    </row>
    <row r="19" spans="1:32" s="143" customFormat="1" ht="110.4" customHeight="1">
      <c r="A19" s="153" t="s">
        <v>55</v>
      </c>
      <c r="B19" s="154" t="s">
        <v>56</v>
      </c>
      <c r="C19" s="151"/>
      <c r="D19" s="151"/>
      <c r="E19" s="151"/>
      <c r="F19" s="151"/>
      <c r="G19" s="94">
        <f>G20</f>
        <v>15657199</v>
      </c>
      <c r="H19" s="94">
        <f t="shared" ref="H19:X19" si="3">H20</f>
        <v>13914193</v>
      </c>
      <c r="I19" s="94">
        <f t="shared" si="3"/>
        <v>9017454</v>
      </c>
      <c r="J19" s="94">
        <f t="shared" si="3"/>
        <v>7501000</v>
      </c>
      <c r="K19" s="94">
        <f t="shared" si="3"/>
        <v>0</v>
      </c>
      <c r="L19" s="94">
        <f t="shared" si="3"/>
        <v>0</v>
      </c>
      <c r="M19" s="94">
        <f t="shared" si="3"/>
        <v>300000</v>
      </c>
      <c r="N19" s="94">
        <f t="shared" si="3"/>
        <v>500000</v>
      </c>
      <c r="O19" s="94">
        <f t="shared" si="3"/>
        <v>250000</v>
      </c>
      <c r="P19" s="94">
        <f t="shared" si="3"/>
        <v>3971063</v>
      </c>
      <c r="Q19" s="94">
        <f t="shared" si="3"/>
        <v>2750473</v>
      </c>
      <c r="R19" s="94">
        <f t="shared" si="3"/>
        <v>2830867</v>
      </c>
      <c r="S19" s="94">
        <f t="shared" si="3"/>
        <v>2305000</v>
      </c>
      <c r="T19" s="94">
        <f t="shared" si="3"/>
        <v>0</v>
      </c>
      <c r="U19" s="94">
        <f t="shared" si="3"/>
        <v>0</v>
      </c>
      <c r="V19" s="94">
        <f t="shared" si="3"/>
        <v>0</v>
      </c>
      <c r="W19" s="94">
        <f t="shared" si="3"/>
        <v>0</v>
      </c>
      <c r="X19" s="94">
        <f t="shared" si="3"/>
        <v>2</v>
      </c>
    </row>
    <row r="20" spans="1:32" s="143" customFormat="1">
      <c r="A20" s="149"/>
      <c r="B20" s="155" t="s">
        <v>57</v>
      </c>
      <c r="C20" s="151"/>
      <c r="D20" s="151"/>
      <c r="E20" s="151"/>
      <c r="F20" s="151"/>
      <c r="G20" s="94">
        <f t="shared" ref="G20:X20" si="4">SUM(G21,G23)</f>
        <v>15657199</v>
      </c>
      <c r="H20" s="94">
        <f t="shared" si="4"/>
        <v>13914193</v>
      </c>
      <c r="I20" s="94">
        <f t="shared" si="4"/>
        <v>9017454</v>
      </c>
      <c r="J20" s="94">
        <f t="shared" si="4"/>
        <v>7501000</v>
      </c>
      <c r="K20" s="94">
        <f t="shared" si="4"/>
        <v>0</v>
      </c>
      <c r="L20" s="94">
        <f t="shared" si="4"/>
        <v>0</v>
      </c>
      <c r="M20" s="94">
        <f t="shared" si="4"/>
        <v>300000</v>
      </c>
      <c r="N20" s="94">
        <f t="shared" si="4"/>
        <v>500000</v>
      </c>
      <c r="O20" s="94">
        <f t="shared" si="4"/>
        <v>250000</v>
      </c>
      <c r="P20" s="94">
        <f t="shared" si="4"/>
        <v>3971063</v>
      </c>
      <c r="Q20" s="94">
        <f t="shared" si="4"/>
        <v>2750473</v>
      </c>
      <c r="R20" s="94">
        <f t="shared" si="4"/>
        <v>2830867</v>
      </c>
      <c r="S20" s="94">
        <f t="shared" si="4"/>
        <v>2305000</v>
      </c>
      <c r="T20" s="94">
        <f t="shared" si="4"/>
        <v>0</v>
      </c>
      <c r="U20" s="94">
        <f t="shared" si="4"/>
        <v>0</v>
      </c>
      <c r="V20" s="94">
        <f t="shared" si="4"/>
        <v>0</v>
      </c>
      <c r="W20" s="94">
        <f t="shared" si="4"/>
        <v>0</v>
      </c>
      <c r="X20" s="94">
        <f t="shared" si="4"/>
        <v>2</v>
      </c>
    </row>
    <row r="21" spans="1:32" s="95" customFormat="1" ht="34.799999999999997">
      <c r="A21" s="91" t="s">
        <v>58</v>
      </c>
      <c r="B21" s="92" t="s">
        <v>52</v>
      </c>
      <c r="C21" s="93"/>
      <c r="D21" s="93"/>
      <c r="E21" s="93"/>
      <c r="F21" s="93"/>
      <c r="G21" s="94">
        <f t="shared" ref="G21:X21" si="5">SUM(G22:G22)</f>
        <v>2131006</v>
      </c>
      <c r="H21" s="94">
        <f t="shared" si="5"/>
        <v>1400000</v>
      </c>
      <c r="I21" s="94">
        <f t="shared" si="5"/>
        <v>1916454</v>
      </c>
      <c r="J21" s="94">
        <f t="shared" si="5"/>
        <v>1400000</v>
      </c>
      <c r="K21" s="94">
        <f t="shared" si="5"/>
        <v>0</v>
      </c>
      <c r="L21" s="94">
        <f t="shared" si="5"/>
        <v>0</v>
      </c>
      <c r="M21" s="94">
        <f t="shared" si="5"/>
        <v>300000</v>
      </c>
      <c r="N21" s="94">
        <f t="shared" si="5"/>
        <v>500000</v>
      </c>
      <c r="O21" s="94">
        <f t="shared" si="5"/>
        <v>250000</v>
      </c>
      <c r="P21" s="94">
        <f t="shared" si="5"/>
        <v>1308342</v>
      </c>
      <c r="Q21" s="94">
        <f t="shared" si="5"/>
        <v>1050000</v>
      </c>
      <c r="R21" s="94">
        <f t="shared" si="5"/>
        <v>608112</v>
      </c>
      <c r="S21" s="94">
        <f t="shared" si="5"/>
        <v>350000</v>
      </c>
      <c r="T21" s="94">
        <f t="shared" si="5"/>
        <v>0</v>
      </c>
      <c r="U21" s="94">
        <f t="shared" si="5"/>
        <v>0</v>
      </c>
      <c r="V21" s="94">
        <f t="shared" si="5"/>
        <v>0</v>
      </c>
      <c r="W21" s="94">
        <f t="shared" si="5"/>
        <v>0</v>
      </c>
      <c r="X21" s="94">
        <f t="shared" si="5"/>
        <v>1</v>
      </c>
    </row>
    <row r="22" spans="1:32" s="157" customFormat="1" ht="90">
      <c r="A22" s="98" t="s">
        <v>15</v>
      </c>
      <c r="B22" s="90" t="s">
        <v>60</v>
      </c>
      <c r="C22" s="99" t="s">
        <v>61</v>
      </c>
      <c r="D22" s="99" t="s">
        <v>62</v>
      </c>
      <c r="E22" s="100" t="s">
        <v>63</v>
      </c>
      <c r="F22" s="100" t="s">
        <v>64</v>
      </c>
      <c r="G22" s="106">
        <v>2131006</v>
      </c>
      <c r="H22" s="106">
        <v>1400000</v>
      </c>
      <c r="I22" s="106">
        <f>J22+516454</f>
        <v>1916454</v>
      </c>
      <c r="J22" s="106">
        <v>1400000</v>
      </c>
      <c r="K22" s="107"/>
      <c r="L22" s="107"/>
      <c r="M22" s="283">
        <v>300000</v>
      </c>
      <c r="N22" s="283">
        <v>500000</v>
      </c>
      <c r="O22" s="107">
        <v>250000</v>
      </c>
      <c r="P22" s="106">
        <f>258167+175+Q22</f>
        <v>1308342</v>
      </c>
      <c r="Q22" s="106">
        <f>M22+N22+O22</f>
        <v>1050000</v>
      </c>
      <c r="R22" s="96">
        <f>S22+258112</f>
        <v>608112</v>
      </c>
      <c r="S22" s="96">
        <v>350000</v>
      </c>
      <c r="T22" s="107"/>
      <c r="U22" s="107"/>
      <c r="V22" s="156" t="s">
        <v>59</v>
      </c>
      <c r="W22" s="101"/>
      <c r="X22" s="157">
        <v>1</v>
      </c>
      <c r="Y22" s="95">
        <f>J22-Q22</f>
        <v>350000</v>
      </c>
    </row>
    <row r="23" spans="1:32" s="95" customFormat="1" ht="34.799999999999997">
      <c r="A23" s="102" t="s">
        <v>65</v>
      </c>
      <c r="B23" s="92" t="s">
        <v>53</v>
      </c>
      <c r="C23" s="93"/>
      <c r="D23" s="93"/>
      <c r="E23" s="93"/>
      <c r="F23" s="93"/>
      <c r="G23" s="94">
        <f>G24</f>
        <v>13526193</v>
      </c>
      <c r="H23" s="94">
        <f t="shared" ref="H23:X23" si="6">H24</f>
        <v>12514193</v>
      </c>
      <c r="I23" s="94">
        <f t="shared" si="6"/>
        <v>7101000</v>
      </c>
      <c r="J23" s="94">
        <f t="shared" si="6"/>
        <v>6101000</v>
      </c>
      <c r="K23" s="94">
        <f t="shared" si="6"/>
        <v>0</v>
      </c>
      <c r="L23" s="94">
        <f t="shared" si="6"/>
        <v>0</v>
      </c>
      <c r="M23" s="94">
        <f t="shared" si="6"/>
        <v>0</v>
      </c>
      <c r="N23" s="94">
        <f t="shared" si="6"/>
        <v>0</v>
      </c>
      <c r="O23" s="94"/>
      <c r="P23" s="94">
        <f t="shared" si="6"/>
        <v>2662721</v>
      </c>
      <c r="Q23" s="94">
        <f t="shared" si="6"/>
        <v>1700473</v>
      </c>
      <c r="R23" s="94">
        <f t="shared" si="6"/>
        <v>2222755</v>
      </c>
      <c r="S23" s="94">
        <f t="shared" si="6"/>
        <v>1955000</v>
      </c>
      <c r="T23" s="94">
        <f t="shared" si="6"/>
        <v>0</v>
      </c>
      <c r="U23" s="94">
        <f t="shared" si="6"/>
        <v>0</v>
      </c>
      <c r="V23" s="94"/>
      <c r="W23" s="94"/>
      <c r="X23" s="94">
        <f t="shared" si="6"/>
        <v>1</v>
      </c>
    </row>
    <row r="24" spans="1:32" s="157" customFormat="1" ht="90">
      <c r="A24" s="98" t="s">
        <v>15</v>
      </c>
      <c r="B24" s="90" t="s">
        <v>66</v>
      </c>
      <c r="C24" s="103" t="s">
        <v>67</v>
      </c>
      <c r="D24" s="104" t="s">
        <v>68</v>
      </c>
      <c r="E24" s="103" t="s">
        <v>69</v>
      </c>
      <c r="F24" s="103" t="s">
        <v>70</v>
      </c>
      <c r="G24" s="106">
        <v>13526193</v>
      </c>
      <c r="H24" s="106">
        <f>G24-1012000</f>
        <v>12514193</v>
      </c>
      <c r="I24" s="106">
        <f>J24+1000000</f>
        <v>7101000</v>
      </c>
      <c r="J24" s="106">
        <f>4928000+1173000</f>
        <v>6101000</v>
      </c>
      <c r="K24" s="107"/>
      <c r="L24" s="107"/>
      <c r="M24" s="107">
        <v>0</v>
      </c>
      <c r="N24" s="107">
        <v>0</v>
      </c>
      <c r="O24" s="107">
        <v>1700473</v>
      </c>
      <c r="P24" s="106">
        <f>482550+479698+Q24</f>
        <v>2662721</v>
      </c>
      <c r="Q24" s="106">
        <f>M24+N24+O24</f>
        <v>1700473</v>
      </c>
      <c r="R24" s="106">
        <f>S24+267755</f>
        <v>2222755</v>
      </c>
      <c r="S24" s="106">
        <v>1955000</v>
      </c>
      <c r="T24" s="97"/>
      <c r="U24" s="97"/>
      <c r="V24" s="156" t="s">
        <v>59</v>
      </c>
      <c r="W24" s="105"/>
      <c r="X24" s="157">
        <v>1</v>
      </c>
      <c r="Y24" s="95">
        <f>J24-Q24</f>
        <v>4400527</v>
      </c>
    </row>
    <row r="25" spans="1:32" s="143" customFormat="1" ht="34.200000000000003" customHeight="1">
      <c r="A25" s="158" t="s">
        <v>71</v>
      </c>
      <c r="B25" s="154" t="s">
        <v>72</v>
      </c>
      <c r="C25" s="151"/>
      <c r="D25" s="151"/>
      <c r="E25" s="151"/>
      <c r="F25" s="151"/>
      <c r="G25" s="94">
        <f>SUM(G26,G29,G33)</f>
        <v>3525714</v>
      </c>
      <c r="H25" s="94">
        <f>SUM(H26,H29,H33)</f>
        <v>3041422</v>
      </c>
      <c r="I25" s="94">
        <f>SUM(I26,I29,I33)</f>
        <v>3204409</v>
      </c>
      <c r="J25" s="94">
        <f>SUM(J26,J29,J33)</f>
        <v>2936665</v>
      </c>
      <c r="K25" s="94">
        <f>SUM(K26,K29,K33)</f>
        <v>0</v>
      </c>
      <c r="L25" s="94">
        <f>SUM(L26,L29,L33)</f>
        <v>0</v>
      </c>
      <c r="M25" s="94">
        <f>SUM(M26,M29,M33)</f>
        <v>63546.125</v>
      </c>
      <c r="N25" s="94">
        <f>SUM(N26,N29,N33)</f>
        <v>444778</v>
      </c>
      <c r="O25" s="94">
        <f>SUM(O26,O29,O33)</f>
        <v>482855</v>
      </c>
      <c r="P25" s="94">
        <f>SUM(P26,P29,P33)</f>
        <v>1051154.125</v>
      </c>
      <c r="Q25" s="94">
        <f>SUM(Q26,Q29,Q33)</f>
        <v>991179.125</v>
      </c>
      <c r="R25" s="94">
        <f>SUM(R26,R29,R33)</f>
        <v>962189</v>
      </c>
      <c r="S25" s="94">
        <f>SUM(S26,S29,S33)</f>
        <v>822360</v>
      </c>
      <c r="T25" s="94">
        <f>SUM(T26,T29,T33)</f>
        <v>0</v>
      </c>
      <c r="U25" s="94">
        <f>SUM(U26,U29,U33)</f>
        <v>0</v>
      </c>
      <c r="V25" s="152"/>
      <c r="W25" s="152"/>
      <c r="X25" s="152">
        <f>SUM(X26,X29,X33)</f>
        <v>8</v>
      </c>
      <c r="AC25" s="143">
        <v>477360</v>
      </c>
      <c r="AD25" s="143">
        <f>S25-AC25</f>
        <v>345000</v>
      </c>
    </row>
    <row r="26" spans="1:32" s="143" customFormat="1" ht="47.4" customHeight="1">
      <c r="A26" s="109"/>
      <c r="B26" s="159" t="s">
        <v>73</v>
      </c>
      <c r="C26" s="111"/>
      <c r="D26" s="111"/>
      <c r="E26" s="111"/>
      <c r="F26" s="111"/>
      <c r="G26" s="112">
        <f>G27</f>
        <v>243411</v>
      </c>
      <c r="H26" s="112">
        <f t="shared" ref="H26:X26" si="7">H27</f>
        <v>116280</v>
      </c>
      <c r="I26" s="112">
        <f t="shared" si="7"/>
        <v>217804</v>
      </c>
      <c r="J26" s="112">
        <f t="shared" si="7"/>
        <v>116280</v>
      </c>
      <c r="K26" s="112">
        <f t="shared" si="7"/>
        <v>0</v>
      </c>
      <c r="L26" s="112">
        <f t="shared" si="7"/>
        <v>0</v>
      </c>
      <c r="M26" s="112">
        <f t="shared" si="7"/>
        <v>0</v>
      </c>
      <c r="N26" s="112">
        <f t="shared" si="7"/>
        <v>21965</v>
      </c>
      <c r="O26" s="112">
        <f t="shared" si="7"/>
        <v>7400</v>
      </c>
      <c r="P26" s="112">
        <f t="shared" si="7"/>
        <v>89757</v>
      </c>
      <c r="Q26" s="112">
        <f t="shared" si="7"/>
        <v>29365</v>
      </c>
      <c r="R26" s="112">
        <f t="shared" si="7"/>
        <v>81209</v>
      </c>
      <c r="S26" s="112">
        <f t="shared" si="7"/>
        <v>50000</v>
      </c>
      <c r="T26" s="112">
        <f t="shared" si="7"/>
        <v>0</v>
      </c>
      <c r="U26" s="112">
        <f t="shared" si="7"/>
        <v>0</v>
      </c>
      <c r="V26" s="116"/>
      <c r="W26" s="116"/>
      <c r="X26" s="116">
        <f t="shared" si="7"/>
        <v>1</v>
      </c>
    </row>
    <row r="27" spans="1:32" s="143" customFormat="1" ht="58.8" customHeight="1">
      <c r="A27" s="109" t="s">
        <v>58</v>
      </c>
      <c r="B27" s="110" t="s">
        <v>52</v>
      </c>
      <c r="C27" s="111"/>
      <c r="D27" s="111"/>
      <c r="E27" s="111"/>
      <c r="F27" s="111"/>
      <c r="G27" s="112">
        <f>G28</f>
        <v>243411</v>
      </c>
      <c r="H27" s="112">
        <f t="shared" ref="H27:X27" si="8">H28</f>
        <v>116280</v>
      </c>
      <c r="I27" s="112">
        <f t="shared" si="8"/>
        <v>217804</v>
      </c>
      <c r="J27" s="112">
        <f t="shared" si="8"/>
        <v>116280</v>
      </c>
      <c r="K27" s="112">
        <f t="shared" si="8"/>
        <v>0</v>
      </c>
      <c r="L27" s="112">
        <f t="shared" si="8"/>
        <v>0</v>
      </c>
      <c r="M27" s="112">
        <f t="shared" si="8"/>
        <v>0</v>
      </c>
      <c r="N27" s="112">
        <f t="shared" si="8"/>
        <v>21965</v>
      </c>
      <c r="O27" s="112">
        <f t="shared" si="8"/>
        <v>7400</v>
      </c>
      <c r="P27" s="112">
        <f t="shared" si="8"/>
        <v>89757</v>
      </c>
      <c r="Q27" s="112">
        <f t="shared" si="8"/>
        <v>29365</v>
      </c>
      <c r="R27" s="112">
        <f t="shared" si="8"/>
        <v>81209</v>
      </c>
      <c r="S27" s="112">
        <f t="shared" si="8"/>
        <v>50000</v>
      </c>
      <c r="T27" s="112">
        <f t="shared" si="8"/>
        <v>0</v>
      </c>
      <c r="U27" s="112">
        <f t="shared" si="8"/>
        <v>0</v>
      </c>
      <c r="V27" s="116"/>
      <c r="W27" s="116"/>
      <c r="X27" s="116">
        <f t="shared" si="8"/>
        <v>1</v>
      </c>
    </row>
    <row r="28" spans="1:32" s="143" customFormat="1" ht="72">
      <c r="A28" s="160">
        <v>1</v>
      </c>
      <c r="B28" s="161" t="s">
        <v>74</v>
      </c>
      <c r="C28" s="160" t="s">
        <v>75</v>
      </c>
      <c r="D28" s="160" t="s">
        <v>170</v>
      </c>
      <c r="E28" s="160" t="s">
        <v>76</v>
      </c>
      <c r="F28" s="162" t="s">
        <v>77</v>
      </c>
      <c r="G28" s="163">
        <v>243411</v>
      </c>
      <c r="H28" s="163">
        <v>116280</v>
      </c>
      <c r="I28" s="163">
        <f>101524+116280</f>
        <v>217804</v>
      </c>
      <c r="J28" s="163">
        <v>116280</v>
      </c>
      <c r="K28" s="164"/>
      <c r="L28" s="164"/>
      <c r="M28" s="164"/>
      <c r="N28" s="282">
        <v>21965</v>
      </c>
      <c r="O28" s="164">
        <v>7400</v>
      </c>
      <c r="P28" s="107">
        <f>60392+Q28</f>
        <v>89757</v>
      </c>
      <c r="Q28" s="106">
        <f>M28+N28+O28</f>
        <v>29365</v>
      </c>
      <c r="R28" s="107">
        <f>S28+31209</f>
        <v>81209</v>
      </c>
      <c r="S28" s="107">
        <v>50000</v>
      </c>
      <c r="T28" s="112"/>
      <c r="U28" s="112"/>
      <c r="V28" s="165" t="s">
        <v>78</v>
      </c>
      <c r="W28" s="166"/>
      <c r="X28" s="143">
        <v>1</v>
      </c>
      <c r="Y28" s="143">
        <f>J28-Q28</f>
        <v>86915</v>
      </c>
      <c r="AB28" s="143">
        <v>801669</v>
      </c>
      <c r="AC28" s="143">
        <f>S25</f>
        <v>822360</v>
      </c>
      <c r="AD28" s="143">
        <f>AB28-AC28</f>
        <v>-20691</v>
      </c>
      <c r="AF28" s="143">
        <f>P28-Q28</f>
        <v>60392</v>
      </c>
    </row>
    <row r="29" spans="1:32" s="143" customFormat="1" ht="52.95" customHeight="1">
      <c r="A29" s="160"/>
      <c r="B29" s="167" t="s">
        <v>79</v>
      </c>
      <c r="C29" s="160"/>
      <c r="D29" s="160"/>
      <c r="E29" s="160"/>
      <c r="F29" s="162"/>
      <c r="G29" s="168">
        <f>G30</f>
        <v>191209</v>
      </c>
      <c r="H29" s="168">
        <f t="shared" ref="H29:X29" si="9">H30</f>
        <v>173376</v>
      </c>
      <c r="I29" s="168">
        <f t="shared" si="9"/>
        <v>172000</v>
      </c>
      <c r="J29" s="168">
        <f t="shared" si="9"/>
        <v>172000</v>
      </c>
      <c r="K29" s="168">
        <f t="shared" si="9"/>
        <v>0</v>
      </c>
      <c r="L29" s="168">
        <f t="shared" si="9"/>
        <v>0</v>
      </c>
      <c r="M29" s="168">
        <f t="shared" si="9"/>
        <v>961.125</v>
      </c>
      <c r="N29" s="168">
        <f t="shared" si="9"/>
        <v>3900</v>
      </c>
      <c r="O29" s="168">
        <f t="shared" si="9"/>
        <v>95395</v>
      </c>
      <c r="P29" s="168">
        <f t="shared" si="9"/>
        <v>100256.125</v>
      </c>
      <c r="Q29" s="168">
        <f t="shared" si="9"/>
        <v>100256.125</v>
      </c>
      <c r="R29" s="168">
        <f t="shared" si="9"/>
        <v>73044</v>
      </c>
      <c r="S29" s="168">
        <f t="shared" si="9"/>
        <v>73044</v>
      </c>
      <c r="T29" s="168">
        <f t="shared" si="9"/>
        <v>0</v>
      </c>
      <c r="U29" s="168">
        <f t="shared" si="9"/>
        <v>0</v>
      </c>
      <c r="V29" s="168">
        <f t="shared" si="9"/>
        <v>0</v>
      </c>
      <c r="W29" s="168">
        <f t="shared" si="9"/>
        <v>0</v>
      </c>
      <c r="X29" s="168">
        <f t="shared" si="9"/>
        <v>2</v>
      </c>
    </row>
    <row r="30" spans="1:32" s="143" customFormat="1" ht="54" customHeight="1">
      <c r="A30" s="109" t="s">
        <v>58</v>
      </c>
      <c r="B30" s="110" t="s">
        <v>53</v>
      </c>
      <c r="C30" s="111"/>
      <c r="D30" s="111"/>
      <c r="E30" s="111"/>
      <c r="F30" s="111"/>
      <c r="G30" s="112">
        <f>SUM(G31:G32)</f>
        <v>191209</v>
      </c>
      <c r="H30" s="112">
        <f>SUM(H31:H32)</f>
        <v>173376</v>
      </c>
      <c r="I30" s="112">
        <f>SUM(I31:I32)</f>
        <v>172000</v>
      </c>
      <c r="J30" s="112">
        <f>SUM(J31:J32)</f>
        <v>172000</v>
      </c>
      <c r="K30" s="112">
        <f>SUM(K31:K32)</f>
        <v>0</v>
      </c>
      <c r="L30" s="112">
        <f>SUM(L31:L32)</f>
        <v>0</v>
      </c>
      <c r="M30" s="112">
        <f>SUM(M31:M32)</f>
        <v>961.125</v>
      </c>
      <c r="N30" s="112">
        <f>SUM(N31:N32)</f>
        <v>3900</v>
      </c>
      <c r="O30" s="112">
        <f>SUM(O31:O32)</f>
        <v>95395</v>
      </c>
      <c r="P30" s="112">
        <f>SUM(P31:P32)</f>
        <v>100256.125</v>
      </c>
      <c r="Q30" s="112">
        <f>SUM(Q31:Q32)</f>
        <v>100256.125</v>
      </c>
      <c r="R30" s="112">
        <f>SUM(R31:R32)</f>
        <v>73044</v>
      </c>
      <c r="S30" s="112">
        <f>SUM(S31:S32)</f>
        <v>73044</v>
      </c>
      <c r="T30" s="112">
        <f>SUM(T31:T32)</f>
        <v>0</v>
      </c>
      <c r="U30" s="112">
        <f>SUM(U31:U32)</f>
        <v>0</v>
      </c>
      <c r="V30" s="112">
        <f>SUM(V31:V32)</f>
        <v>0</v>
      </c>
      <c r="W30" s="112">
        <f>SUM(W31:W32)</f>
        <v>0</v>
      </c>
      <c r="X30" s="112">
        <f>SUM(X31:X32)</f>
        <v>2</v>
      </c>
    </row>
    <row r="31" spans="1:32" s="143" customFormat="1" ht="96" customHeight="1">
      <c r="A31" s="160" t="s">
        <v>15</v>
      </c>
      <c r="B31" s="113" t="s">
        <v>80</v>
      </c>
      <c r="C31" s="111" t="s">
        <v>81</v>
      </c>
      <c r="D31" s="111" t="s">
        <v>82</v>
      </c>
      <c r="E31" s="111" t="s">
        <v>76</v>
      </c>
      <c r="F31" s="111" t="s">
        <v>83</v>
      </c>
      <c r="G31" s="114">
        <v>100000</v>
      </c>
      <c r="H31" s="114">
        <v>90000</v>
      </c>
      <c r="I31" s="106">
        <f>J31</f>
        <v>89000</v>
      </c>
      <c r="J31" s="106">
        <v>89000</v>
      </c>
      <c r="K31" s="107"/>
      <c r="L31" s="107"/>
      <c r="M31" s="107">
        <v>961.125</v>
      </c>
      <c r="N31" s="283">
        <v>2900</v>
      </c>
      <c r="O31" s="107">
        <v>60000</v>
      </c>
      <c r="P31" s="106">
        <f>Q31</f>
        <v>63861.125</v>
      </c>
      <c r="Q31" s="106">
        <f>M31+N31+O31</f>
        <v>63861.125</v>
      </c>
      <c r="R31" s="106">
        <f>S31</f>
        <v>26439</v>
      </c>
      <c r="S31" s="106">
        <v>26439</v>
      </c>
      <c r="T31" s="107"/>
      <c r="U31" s="107"/>
      <c r="V31" s="165" t="s">
        <v>59</v>
      </c>
      <c r="W31" s="115"/>
      <c r="X31" s="143">
        <v>1</v>
      </c>
      <c r="Y31" s="143">
        <f>J31-Q31</f>
        <v>25138.875</v>
      </c>
    </row>
    <row r="32" spans="1:32" s="143" customFormat="1" ht="105" customHeight="1">
      <c r="A32" s="160">
        <v>3</v>
      </c>
      <c r="B32" s="161" t="s">
        <v>84</v>
      </c>
      <c r="C32" s="160" t="s">
        <v>75</v>
      </c>
      <c r="D32" s="160" t="s">
        <v>85</v>
      </c>
      <c r="E32" s="160" t="s">
        <v>76</v>
      </c>
      <c r="F32" s="160" t="s">
        <v>86</v>
      </c>
      <c r="G32" s="163">
        <v>91209</v>
      </c>
      <c r="H32" s="163">
        <v>83376</v>
      </c>
      <c r="I32" s="169">
        <v>83000</v>
      </c>
      <c r="J32" s="169">
        <v>83000</v>
      </c>
      <c r="K32" s="164"/>
      <c r="L32" s="164"/>
      <c r="M32" s="164"/>
      <c r="N32" s="282">
        <v>1000</v>
      </c>
      <c r="O32" s="164">
        <v>35395</v>
      </c>
      <c r="P32" s="170">
        <f>Q32</f>
        <v>36395</v>
      </c>
      <c r="Q32" s="106">
        <f>M32+N32+O32</f>
        <v>36395</v>
      </c>
      <c r="R32" s="106">
        <f>S32</f>
        <v>46605</v>
      </c>
      <c r="S32" s="106">
        <v>46605</v>
      </c>
      <c r="T32" s="107"/>
      <c r="U32" s="107"/>
      <c r="V32" s="165" t="s">
        <v>87</v>
      </c>
      <c r="W32" s="115"/>
      <c r="X32" s="143">
        <v>1</v>
      </c>
      <c r="Y32" s="143">
        <f>J32-Q32</f>
        <v>46605</v>
      </c>
    </row>
    <row r="33" spans="1:29" s="143" customFormat="1">
      <c r="A33" s="171"/>
      <c r="B33" s="172" t="s">
        <v>88</v>
      </c>
      <c r="C33" s="173"/>
      <c r="D33" s="173"/>
      <c r="E33" s="173"/>
      <c r="F33" s="173"/>
      <c r="G33" s="174">
        <f>G34</f>
        <v>3091094</v>
      </c>
      <c r="H33" s="174">
        <f t="shared" ref="H33:X33" si="10">H34</f>
        <v>2751766</v>
      </c>
      <c r="I33" s="174">
        <f t="shared" si="10"/>
        <v>2814605</v>
      </c>
      <c r="J33" s="174">
        <f t="shared" si="10"/>
        <v>2648385</v>
      </c>
      <c r="K33" s="174">
        <f t="shared" si="10"/>
        <v>0</v>
      </c>
      <c r="L33" s="174">
        <f t="shared" si="10"/>
        <v>0</v>
      </c>
      <c r="M33" s="174">
        <f t="shared" si="10"/>
        <v>62585</v>
      </c>
      <c r="N33" s="174">
        <f t="shared" si="10"/>
        <v>418913</v>
      </c>
      <c r="O33" s="174">
        <f t="shared" si="10"/>
        <v>380060</v>
      </c>
      <c r="P33" s="174">
        <f t="shared" si="10"/>
        <v>861141</v>
      </c>
      <c r="Q33" s="174">
        <f t="shared" si="10"/>
        <v>861558</v>
      </c>
      <c r="R33" s="174">
        <f t="shared" si="10"/>
        <v>807936</v>
      </c>
      <c r="S33" s="174">
        <f t="shared" si="10"/>
        <v>699316</v>
      </c>
      <c r="T33" s="174">
        <f t="shared" si="10"/>
        <v>0</v>
      </c>
      <c r="U33" s="174">
        <f t="shared" si="10"/>
        <v>0</v>
      </c>
      <c r="V33" s="175"/>
      <c r="W33" s="175"/>
      <c r="X33" s="175">
        <f t="shared" si="10"/>
        <v>5</v>
      </c>
    </row>
    <row r="34" spans="1:29" s="143" customFormat="1" ht="31.95" customHeight="1">
      <c r="A34" s="153"/>
      <c r="B34" s="172" t="s">
        <v>89</v>
      </c>
      <c r="C34" s="173"/>
      <c r="D34" s="173"/>
      <c r="E34" s="173"/>
      <c r="F34" s="173"/>
      <c r="G34" s="174">
        <f>SUM(G35,G38,G40)</f>
        <v>3091094</v>
      </c>
      <c r="H34" s="174">
        <f>SUM(H35,H38,H40)</f>
        <v>2751766</v>
      </c>
      <c r="I34" s="174">
        <f>SUM(I35,I38,I40)</f>
        <v>2814605</v>
      </c>
      <c r="J34" s="174">
        <f>SUM(J35,J38,J40)</f>
        <v>2648385</v>
      </c>
      <c r="K34" s="174">
        <f>SUM(K35,K38,K40)</f>
        <v>0</v>
      </c>
      <c r="L34" s="174">
        <f>SUM(L35,L38,L40)</f>
        <v>0</v>
      </c>
      <c r="M34" s="174">
        <f>SUM(M35,M38,M40)</f>
        <v>62585</v>
      </c>
      <c r="N34" s="174">
        <f>SUM(N35,N38,N40)</f>
        <v>418913</v>
      </c>
      <c r="O34" s="174">
        <f>SUM(O35,O38,O40)</f>
        <v>380060</v>
      </c>
      <c r="P34" s="174">
        <f>SUM(P35,P38,P40)</f>
        <v>861141</v>
      </c>
      <c r="Q34" s="174">
        <f>SUM(Q35,Q38,Q40)</f>
        <v>861558</v>
      </c>
      <c r="R34" s="174">
        <f>SUM(R35,R38,R40)</f>
        <v>807936</v>
      </c>
      <c r="S34" s="174">
        <f>SUM(S35,S38,S40)</f>
        <v>699316</v>
      </c>
      <c r="T34" s="174">
        <f>SUM(T35,T38,T40)</f>
        <v>0</v>
      </c>
      <c r="U34" s="174">
        <f>SUM(U35,U38,U40)</f>
        <v>0</v>
      </c>
      <c r="V34" s="175"/>
      <c r="W34" s="175"/>
      <c r="X34" s="175">
        <f>SUM(X35,X38,X40)</f>
        <v>5</v>
      </c>
    </row>
    <row r="35" spans="1:29" s="129" customFormat="1" ht="34.799999999999997">
      <c r="A35" s="109" t="s">
        <v>58</v>
      </c>
      <c r="B35" s="110" t="s">
        <v>52</v>
      </c>
      <c r="C35" s="111"/>
      <c r="D35" s="111"/>
      <c r="E35" s="111"/>
      <c r="F35" s="111"/>
      <c r="G35" s="112">
        <f>SUM(G36:G37)</f>
        <v>1604386</v>
      </c>
      <c r="H35" s="112">
        <f t="shared" ref="H35:X35" si="11">SUM(H36:H37)</f>
        <v>1430185</v>
      </c>
      <c r="I35" s="112">
        <f t="shared" si="11"/>
        <v>1530305</v>
      </c>
      <c r="J35" s="112">
        <f t="shared" si="11"/>
        <v>1421685</v>
      </c>
      <c r="K35" s="112">
        <f t="shared" si="11"/>
        <v>0</v>
      </c>
      <c r="L35" s="112">
        <f t="shared" si="11"/>
        <v>0</v>
      </c>
      <c r="M35" s="112">
        <f t="shared" ref="M35:O35" si="12">SUM(M36:M37)</f>
        <v>62585</v>
      </c>
      <c r="N35" s="112">
        <f t="shared" si="12"/>
        <v>414080</v>
      </c>
      <c r="O35" s="112">
        <f t="shared" si="12"/>
        <v>280000</v>
      </c>
      <c r="P35" s="112">
        <f t="shared" si="11"/>
        <v>756665</v>
      </c>
      <c r="Q35" s="112">
        <f t="shared" si="11"/>
        <v>756665</v>
      </c>
      <c r="R35" s="112">
        <f t="shared" si="11"/>
        <v>404620</v>
      </c>
      <c r="S35" s="112">
        <f t="shared" si="11"/>
        <v>296000</v>
      </c>
      <c r="T35" s="112">
        <f t="shared" si="11"/>
        <v>0</v>
      </c>
      <c r="U35" s="112">
        <f t="shared" si="11"/>
        <v>0</v>
      </c>
      <c r="V35" s="116"/>
      <c r="W35" s="116"/>
      <c r="X35" s="116">
        <f t="shared" si="11"/>
        <v>2</v>
      </c>
    </row>
    <row r="36" spans="1:29" ht="92.4" customHeight="1">
      <c r="A36" s="117">
        <v>1</v>
      </c>
      <c r="B36" s="161" t="s">
        <v>90</v>
      </c>
      <c r="C36" s="160" t="s">
        <v>91</v>
      </c>
      <c r="D36" s="160" t="s">
        <v>92</v>
      </c>
      <c r="E36" s="160" t="s">
        <v>76</v>
      </c>
      <c r="F36" s="120" t="s">
        <v>93</v>
      </c>
      <c r="G36" s="163">
        <v>499000</v>
      </c>
      <c r="H36" s="163">
        <v>449100</v>
      </c>
      <c r="I36" s="176">
        <v>444100</v>
      </c>
      <c r="J36" s="176">
        <v>444100</v>
      </c>
      <c r="K36" s="164"/>
      <c r="L36" s="164"/>
      <c r="M36" s="282">
        <v>62585</v>
      </c>
      <c r="N36" s="282">
        <v>88268</v>
      </c>
      <c r="O36" s="164"/>
      <c r="P36" s="106">
        <f>Q36</f>
        <v>150853</v>
      </c>
      <c r="Q36" s="106">
        <f>M36+N36+O36</f>
        <v>150853</v>
      </c>
      <c r="R36" s="96">
        <f>S36</f>
        <v>46000</v>
      </c>
      <c r="S36" s="96">
        <f>30000+16000</f>
        <v>46000</v>
      </c>
      <c r="T36" s="107"/>
      <c r="U36" s="107"/>
      <c r="V36" s="165" t="s">
        <v>94</v>
      </c>
      <c r="W36" s="115"/>
      <c r="X36" s="133">
        <v>1</v>
      </c>
      <c r="Y36" s="143">
        <f>J36-Q36</f>
        <v>293247</v>
      </c>
    </row>
    <row r="37" spans="1:29" ht="95.25" customHeight="1">
      <c r="A37" s="117">
        <v>2</v>
      </c>
      <c r="B37" s="161" t="s">
        <v>95</v>
      </c>
      <c r="C37" s="160" t="s">
        <v>96</v>
      </c>
      <c r="D37" s="160" t="s">
        <v>97</v>
      </c>
      <c r="E37" s="160" t="s">
        <v>76</v>
      </c>
      <c r="F37" s="120" t="s">
        <v>98</v>
      </c>
      <c r="G37" s="163">
        <f>996766+108620</f>
        <v>1105386</v>
      </c>
      <c r="H37" s="163">
        <v>981085</v>
      </c>
      <c r="I37" s="177">
        <f>977585+108620</f>
        <v>1086205</v>
      </c>
      <c r="J37" s="177">
        <v>977585</v>
      </c>
      <c r="K37" s="164"/>
      <c r="L37" s="164"/>
      <c r="M37" s="164"/>
      <c r="N37" s="282">
        <v>325812</v>
      </c>
      <c r="O37" s="164">
        <v>280000</v>
      </c>
      <c r="P37" s="178">
        <v>605812</v>
      </c>
      <c r="Q37" s="106">
        <f>M37+N37+O37</f>
        <v>605812</v>
      </c>
      <c r="R37" s="179">
        <f>S37+108620</f>
        <v>358620</v>
      </c>
      <c r="S37" s="179">
        <v>250000</v>
      </c>
      <c r="T37" s="107"/>
      <c r="U37" s="107"/>
      <c r="V37" s="165" t="s">
        <v>174</v>
      </c>
      <c r="W37" s="118" t="s">
        <v>167</v>
      </c>
      <c r="X37" s="133">
        <v>1</v>
      </c>
      <c r="Y37" s="143">
        <f>J37-Q37</f>
        <v>371773</v>
      </c>
    </row>
    <row r="38" spans="1:29" s="128" customFormat="1" ht="53.4" customHeight="1">
      <c r="A38" s="109" t="s">
        <v>65</v>
      </c>
      <c r="B38" s="110" t="s">
        <v>53</v>
      </c>
      <c r="C38" s="111"/>
      <c r="D38" s="111"/>
      <c r="E38" s="111"/>
      <c r="F38" s="111"/>
      <c r="G38" s="112">
        <f>G39</f>
        <v>260834</v>
      </c>
      <c r="H38" s="112">
        <f t="shared" ref="H38:X38" si="13">H39</f>
        <v>239400</v>
      </c>
      <c r="I38" s="112">
        <f t="shared" si="13"/>
        <v>239400</v>
      </c>
      <c r="J38" s="112">
        <f t="shared" si="13"/>
        <v>239400</v>
      </c>
      <c r="K38" s="112">
        <f t="shared" si="13"/>
        <v>0</v>
      </c>
      <c r="L38" s="112">
        <f t="shared" si="13"/>
        <v>0</v>
      </c>
      <c r="M38" s="112">
        <f t="shared" si="13"/>
        <v>0</v>
      </c>
      <c r="N38" s="112">
        <f t="shared" si="13"/>
        <v>2200</v>
      </c>
      <c r="O38" s="112">
        <f t="shared" si="13"/>
        <v>100000</v>
      </c>
      <c r="P38" s="112">
        <f t="shared" si="13"/>
        <v>102200</v>
      </c>
      <c r="Q38" s="112">
        <f t="shared" si="13"/>
        <v>102200</v>
      </c>
      <c r="R38" s="112">
        <f t="shared" si="13"/>
        <v>30000</v>
      </c>
      <c r="S38" s="112">
        <f t="shared" si="13"/>
        <v>30000</v>
      </c>
      <c r="T38" s="112">
        <f t="shared" si="13"/>
        <v>0</v>
      </c>
      <c r="U38" s="112">
        <f t="shared" si="13"/>
        <v>0</v>
      </c>
      <c r="V38" s="116"/>
      <c r="W38" s="116"/>
      <c r="X38" s="116">
        <f t="shared" si="13"/>
        <v>1</v>
      </c>
    </row>
    <row r="39" spans="1:29" ht="90">
      <c r="A39" s="117">
        <v>1</v>
      </c>
      <c r="B39" s="113" t="s">
        <v>99</v>
      </c>
      <c r="C39" s="119" t="s">
        <v>100</v>
      </c>
      <c r="D39" s="119" t="s">
        <v>101</v>
      </c>
      <c r="E39" s="120" t="s">
        <v>102</v>
      </c>
      <c r="F39" s="120" t="s">
        <v>103</v>
      </c>
      <c r="G39" s="106">
        <v>260834</v>
      </c>
      <c r="H39" s="106">
        <v>239400</v>
      </c>
      <c r="I39" s="106">
        <f>J39</f>
        <v>239400</v>
      </c>
      <c r="J39" s="106">
        <v>239400</v>
      </c>
      <c r="K39" s="97"/>
      <c r="L39" s="97"/>
      <c r="M39" s="97"/>
      <c r="N39" s="283">
        <v>2200</v>
      </c>
      <c r="O39" s="107">
        <v>100000</v>
      </c>
      <c r="P39" s="106">
        <v>102200</v>
      </c>
      <c r="Q39" s="106">
        <f>M39+N39+O39</f>
        <v>102200</v>
      </c>
      <c r="R39" s="106">
        <v>30000</v>
      </c>
      <c r="S39" s="106">
        <v>30000</v>
      </c>
      <c r="T39" s="97"/>
      <c r="U39" s="97"/>
      <c r="V39" s="165" t="s">
        <v>59</v>
      </c>
      <c r="W39" s="121"/>
      <c r="X39" s="133">
        <v>1</v>
      </c>
      <c r="Y39" s="143">
        <f>J39-Q39</f>
        <v>137200</v>
      </c>
    </row>
    <row r="40" spans="1:29">
      <c r="A40" s="122"/>
      <c r="B40" s="110" t="s">
        <v>54</v>
      </c>
      <c r="C40" s="123"/>
      <c r="D40" s="123"/>
      <c r="E40" s="124"/>
      <c r="F40" s="124"/>
      <c r="G40" s="125">
        <f t="shared" ref="G40:L40" si="14">SUM(G41:G42)</f>
        <v>1225874</v>
      </c>
      <c r="H40" s="125">
        <f t="shared" si="14"/>
        <v>1082181</v>
      </c>
      <c r="I40" s="125">
        <f t="shared" si="14"/>
        <v>1044900</v>
      </c>
      <c r="J40" s="125">
        <f t="shared" si="14"/>
        <v>987300</v>
      </c>
      <c r="K40" s="125">
        <f t="shared" si="14"/>
        <v>0</v>
      </c>
      <c r="L40" s="125">
        <f t="shared" si="14"/>
        <v>0</v>
      </c>
      <c r="M40" s="125">
        <f t="shared" ref="M40" si="15">SUM(M41:M42)</f>
        <v>0</v>
      </c>
      <c r="N40" s="125">
        <f t="shared" ref="N40" si="16">SUM(N41:N42)</f>
        <v>2633</v>
      </c>
      <c r="O40" s="125">
        <f t="shared" ref="O40" si="17">SUM(O41:O42)</f>
        <v>60</v>
      </c>
      <c r="P40" s="125">
        <f t="shared" ref="P40:U40" si="18">SUM(P41:P42)</f>
        <v>2276</v>
      </c>
      <c r="Q40" s="125">
        <f t="shared" si="18"/>
        <v>2693</v>
      </c>
      <c r="R40" s="125">
        <f t="shared" si="18"/>
        <v>373316</v>
      </c>
      <c r="S40" s="125">
        <f t="shared" si="18"/>
        <v>373316</v>
      </c>
      <c r="T40" s="125">
        <f t="shared" si="18"/>
        <v>0</v>
      </c>
      <c r="U40" s="125">
        <f t="shared" si="18"/>
        <v>0</v>
      </c>
      <c r="V40" s="126"/>
      <c r="W40" s="126"/>
      <c r="X40" s="126">
        <f>SUM(X41:X42)</f>
        <v>2</v>
      </c>
      <c r="Y40" s="143"/>
    </row>
    <row r="41" spans="1:29" ht="90">
      <c r="A41" s="117">
        <v>1</v>
      </c>
      <c r="B41" s="113" t="s">
        <v>104</v>
      </c>
      <c r="C41" s="119" t="s">
        <v>105</v>
      </c>
      <c r="D41" s="119" t="s">
        <v>106</v>
      </c>
      <c r="E41" s="120" t="s">
        <v>102</v>
      </c>
      <c r="F41" s="120" t="s">
        <v>107</v>
      </c>
      <c r="G41" s="106">
        <v>863693</v>
      </c>
      <c r="H41" s="106">
        <v>720000</v>
      </c>
      <c r="I41" s="106">
        <f>J41+57600</f>
        <v>777600</v>
      </c>
      <c r="J41" s="106">
        <v>720000</v>
      </c>
      <c r="K41" s="97"/>
      <c r="L41" s="97"/>
      <c r="M41" s="97"/>
      <c r="N41" s="283">
        <v>1633</v>
      </c>
      <c r="O41" s="97"/>
      <c r="P41" s="106">
        <f>Q41</f>
        <v>1633</v>
      </c>
      <c r="Q41" s="106">
        <f>M41+N41+O41</f>
        <v>1633</v>
      </c>
      <c r="R41" s="106">
        <f>S41</f>
        <v>241316</v>
      </c>
      <c r="S41" s="106">
        <f>325000-43684-40000</f>
        <v>241316</v>
      </c>
      <c r="T41" s="97"/>
      <c r="U41" s="97"/>
      <c r="V41" s="165" t="s">
        <v>59</v>
      </c>
      <c r="W41" s="121"/>
      <c r="X41" s="133">
        <v>1</v>
      </c>
      <c r="Y41" s="143">
        <f>J41-Q41</f>
        <v>718367</v>
      </c>
    </row>
    <row r="42" spans="1:29" ht="93" customHeight="1">
      <c r="A42" s="117">
        <v>2</v>
      </c>
      <c r="B42" s="180" t="s">
        <v>108</v>
      </c>
      <c r="C42" s="181" t="s">
        <v>109</v>
      </c>
      <c r="D42" s="182" t="s">
        <v>110</v>
      </c>
      <c r="E42" s="182" t="s">
        <v>111</v>
      </c>
      <c r="F42" s="182" t="s">
        <v>169</v>
      </c>
      <c r="G42" s="163">
        <v>362181</v>
      </c>
      <c r="H42" s="163">
        <v>362181</v>
      </c>
      <c r="I42" s="163">
        <v>267300</v>
      </c>
      <c r="J42" s="163">
        <v>267300</v>
      </c>
      <c r="K42" s="164"/>
      <c r="L42" s="164"/>
      <c r="M42" s="164"/>
      <c r="N42" s="282">
        <v>1000</v>
      </c>
      <c r="O42" s="164">
        <v>60</v>
      </c>
      <c r="P42" s="106">
        <v>643</v>
      </c>
      <c r="Q42" s="106">
        <f>M42+N42+O42</f>
        <v>1060</v>
      </c>
      <c r="R42" s="96">
        <v>132000</v>
      </c>
      <c r="S42" s="96">
        <v>132000</v>
      </c>
      <c r="T42" s="107"/>
      <c r="U42" s="107"/>
      <c r="V42" s="165" t="s">
        <v>168</v>
      </c>
      <c r="W42" s="115"/>
      <c r="X42" s="133">
        <v>1</v>
      </c>
      <c r="Y42" s="143">
        <f>J42-Q42</f>
        <v>266240</v>
      </c>
    </row>
    <row r="43" spans="1:29">
      <c r="A43" s="183"/>
      <c r="B43" s="184"/>
      <c r="C43" s="185"/>
      <c r="D43" s="185"/>
      <c r="E43" s="185"/>
      <c r="F43" s="185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AC43" s="133">
        <f>AB43/2</f>
        <v>0</v>
      </c>
    </row>
    <row r="44" spans="1:29" ht="0.75" customHeight="1">
      <c r="A44" s="187"/>
      <c r="B44" s="188"/>
      <c r="C44" s="189"/>
      <c r="D44" s="189"/>
      <c r="E44" s="189"/>
      <c r="F44" s="189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</row>
    <row r="45" spans="1:29" ht="33" hidden="1" customHeight="1">
      <c r="A45" s="187"/>
      <c r="B45" s="191" t="s">
        <v>112</v>
      </c>
      <c r="C45" s="189"/>
      <c r="D45" s="189"/>
      <c r="E45" s="189"/>
      <c r="F45" s="189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</row>
    <row r="46" spans="1:29" ht="31.65" customHeight="1"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193"/>
      <c r="S46" s="193"/>
      <c r="T46" s="193"/>
      <c r="U46" s="193"/>
      <c r="V46" s="193"/>
    </row>
    <row r="47" spans="1:29" ht="20.100000000000001" customHeight="1"/>
    <row r="48" spans="1:29">
      <c r="A48" s="196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</row>
    <row r="49" spans="1:23">
      <c r="A49" s="196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</row>
    <row r="50" spans="1:23">
      <c r="A50" s="196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</row>
    <row r="51" spans="1:23">
      <c r="A51" s="196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</row>
    <row r="52" spans="1:23">
      <c r="A52" s="196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</row>
    <row r="53" spans="1:23">
      <c r="A53" s="196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</row>
    <row r="54" spans="1:23">
      <c r="A54" s="196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</row>
    <row r="55" spans="1:23">
      <c r="A55" s="196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</row>
    <row r="56" spans="1:23">
      <c r="A56" s="196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</row>
    <row r="57" spans="1:23">
      <c r="A57" s="196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</row>
    <row r="58" spans="1:23">
      <c r="A58" s="196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</row>
    <row r="59" spans="1:23">
      <c r="A59" s="196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</row>
    <row r="60" spans="1:23">
      <c r="A60" s="196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</row>
    <row r="61" spans="1:23">
      <c r="A61" s="196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</row>
    <row r="62" spans="1:23">
      <c r="A62" s="196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</row>
    <row r="63" spans="1:23">
      <c r="A63" s="196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</row>
    <row r="64" spans="1:23">
      <c r="A64" s="196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</row>
    <row r="65" spans="1:23">
      <c r="A65" s="196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</row>
    <row r="66" spans="1:23">
      <c r="A66" s="196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</row>
    <row r="67" spans="1:23">
      <c r="A67" s="196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</row>
    <row r="68" spans="1:23">
      <c r="A68" s="196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</row>
    <row r="69" spans="1:23">
      <c r="A69" s="196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</row>
    <row r="70" spans="1:23">
      <c r="A70" s="196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</row>
    <row r="71" spans="1:23">
      <c r="A71" s="196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</row>
    <row r="72" spans="1:23">
      <c r="A72" s="196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</row>
    <row r="73" spans="1:23">
      <c r="A73" s="196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</row>
    <row r="74" spans="1:23">
      <c r="A74" s="196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</row>
    <row r="75" spans="1:23">
      <c r="A75" s="196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</row>
    <row r="76" spans="1:23">
      <c r="A76" s="196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</row>
    <row r="77" spans="1:23">
      <c r="A77" s="196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</row>
    <row r="78" spans="1:23">
      <c r="A78" s="196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</row>
    <row r="79" spans="1:23">
      <c r="A79" s="196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</row>
    <row r="80" spans="1:23">
      <c r="A80" s="196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</row>
    <row r="81" spans="1:23">
      <c r="A81" s="196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</row>
    <row r="82" spans="1:23">
      <c r="A82" s="196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</row>
    <row r="83" spans="1:23">
      <c r="A83" s="196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</row>
    <row r="84" spans="1:23">
      <c r="A84" s="196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</row>
    <row r="85" spans="1:23">
      <c r="A85" s="196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</row>
    <row r="86" spans="1:23">
      <c r="A86" s="196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</row>
    <row r="87" spans="1:23">
      <c r="A87" s="196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</row>
    <row r="88" spans="1:23">
      <c r="A88" s="196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</row>
    <row r="89" spans="1:23">
      <c r="A89" s="196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</row>
    <row r="90" spans="1:23">
      <c r="A90" s="196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</row>
    <row r="91" spans="1:23">
      <c r="A91" s="196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</row>
    <row r="92" spans="1:23">
      <c r="A92" s="196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</row>
    <row r="93" spans="1:23">
      <c r="A93" s="196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</row>
    <row r="94" spans="1:23">
      <c r="A94" s="196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</row>
    <row r="95" spans="1:23">
      <c r="A95" s="196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</row>
    <row r="96" spans="1:23">
      <c r="A96" s="196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</row>
    <row r="97" spans="1:23">
      <c r="A97" s="196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</row>
    <row r="98" spans="1:23">
      <c r="A98" s="196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</row>
    <row r="99" spans="1:23">
      <c r="A99" s="196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</row>
    <row r="100" spans="1:23">
      <c r="A100" s="196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</row>
    <row r="101" spans="1:23">
      <c r="A101" s="196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</row>
    <row r="102" spans="1:23">
      <c r="A102" s="196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</row>
    <row r="103" spans="1:23">
      <c r="A103" s="196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</row>
    <row r="104" spans="1:23">
      <c r="A104" s="196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</row>
    <row r="105" spans="1:23">
      <c r="A105" s="196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</row>
    <row r="106" spans="1:23">
      <c r="A106" s="196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</row>
    <row r="107" spans="1:23">
      <c r="A107" s="196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</row>
    <row r="108" spans="1:23">
      <c r="A108" s="196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</row>
    <row r="109" spans="1:23">
      <c r="A109" s="196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</row>
    <row r="110" spans="1:23">
      <c r="A110" s="196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</row>
    <row r="111" spans="1:23">
      <c r="A111" s="196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</row>
    <row r="112" spans="1:23">
      <c r="A112" s="196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</row>
    <row r="113" spans="1:23">
      <c r="A113" s="196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</row>
    <row r="114" spans="1:23">
      <c r="A114" s="196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</row>
    <row r="115" spans="1:23">
      <c r="A115" s="196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</row>
    <row r="116" spans="1:23">
      <c r="A116" s="196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</row>
    <row r="117" spans="1:23">
      <c r="A117" s="196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</row>
    <row r="118" spans="1:23">
      <c r="A118" s="196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</row>
    <row r="119" spans="1:23">
      <c r="A119" s="196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</row>
    <row r="120" spans="1:23">
      <c r="A120" s="196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</row>
    <row r="121" spans="1:23">
      <c r="A121" s="196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</row>
    <row r="122" spans="1:23">
      <c r="A122" s="196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</row>
    <row r="123" spans="1:23">
      <c r="A123" s="196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</row>
    <row r="124" spans="1:23">
      <c r="A124" s="196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</row>
    <row r="125" spans="1:23">
      <c r="A125" s="196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</row>
    <row r="126" spans="1:23">
      <c r="A126" s="196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</row>
    <row r="127" spans="1:23">
      <c r="A127" s="196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</row>
    <row r="128" spans="1:23">
      <c r="A128" s="196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</row>
    <row r="129" spans="1:23">
      <c r="A129" s="196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</row>
    <row r="130" spans="1:23">
      <c r="A130" s="196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</row>
    <row r="131" spans="1:23">
      <c r="A131" s="196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</row>
    <row r="132" spans="1:23">
      <c r="A132" s="196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</row>
    <row r="133" spans="1:23">
      <c r="A133" s="196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</row>
    <row r="134" spans="1:23">
      <c r="A134" s="196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</row>
    <row r="135" spans="1:23">
      <c r="A135" s="196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</row>
    <row r="136" spans="1:23">
      <c r="A136" s="196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</row>
    <row r="137" spans="1:23">
      <c r="A137" s="196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</row>
    <row r="138" spans="1:23">
      <c r="A138" s="196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</row>
    <row r="139" spans="1:23">
      <c r="A139" s="196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</row>
    <row r="140" spans="1:23">
      <c r="A140" s="196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</row>
    <row r="141" spans="1:23">
      <c r="A141" s="196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</row>
    <row r="142" spans="1:23">
      <c r="A142" s="196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</row>
    <row r="143" spans="1:23">
      <c r="A143" s="196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</row>
    <row r="144" spans="1:23">
      <c r="A144" s="196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</row>
    <row r="145" spans="1:23">
      <c r="A145" s="196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</row>
    <row r="146" spans="1:23">
      <c r="A146" s="196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</row>
    <row r="147" spans="1:23">
      <c r="A147" s="196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</row>
    <row r="148" spans="1:23">
      <c r="A148" s="196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</row>
    <row r="149" spans="1:23">
      <c r="A149" s="196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</row>
    <row r="150" spans="1:23">
      <c r="A150" s="196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</row>
    <row r="151" spans="1:23">
      <c r="A151" s="196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</row>
    <row r="152" spans="1:23">
      <c r="A152" s="196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</row>
    <row r="153" spans="1:23">
      <c r="A153" s="196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</row>
    <row r="154" spans="1:23">
      <c r="A154" s="196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</row>
    <row r="155" spans="1:23">
      <c r="A155" s="196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</row>
    <row r="156" spans="1:23">
      <c r="A156" s="196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</row>
    <row r="157" spans="1:23">
      <c r="A157" s="196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</row>
    <row r="158" spans="1:23">
      <c r="A158" s="196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</row>
    <row r="159" spans="1:23">
      <c r="A159" s="196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</row>
    <row r="160" spans="1:23">
      <c r="A160" s="196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</row>
    <row r="161" spans="1:23">
      <c r="A161" s="196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</row>
    <row r="162" spans="1:23">
      <c r="A162" s="196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</row>
    <row r="163" spans="1:23">
      <c r="A163" s="196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</row>
    <row r="164" spans="1:23">
      <c r="A164" s="196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</row>
    <row r="165" spans="1:23">
      <c r="A165" s="196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</row>
    <row r="166" spans="1:23">
      <c r="A166" s="196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</row>
    <row r="167" spans="1:23">
      <c r="A167" s="196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</row>
    <row r="168" spans="1:23">
      <c r="A168" s="196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</row>
    <row r="169" spans="1:23">
      <c r="A169" s="196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</row>
    <row r="170" spans="1:23">
      <c r="A170" s="196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</row>
    <row r="171" spans="1:23">
      <c r="A171" s="196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</row>
    <row r="172" spans="1:23">
      <c r="A172" s="196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</row>
    <row r="173" spans="1:23">
      <c r="A173" s="196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</row>
    <row r="174" spans="1:23">
      <c r="A174" s="196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</row>
    <row r="175" spans="1:23">
      <c r="A175" s="196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</row>
    <row r="176" spans="1:23">
      <c r="A176" s="196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</row>
    <row r="177" spans="1:23">
      <c r="A177" s="196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</row>
    <row r="178" spans="1:23">
      <c r="A178" s="196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</row>
    <row r="179" spans="1:23">
      <c r="A179" s="196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</row>
    <row r="180" spans="1:23">
      <c r="A180" s="196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</row>
    <row r="181" spans="1:23">
      <c r="A181" s="196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</row>
    <row r="182" spans="1:23">
      <c r="A182" s="196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</row>
    <row r="183" spans="1:23">
      <c r="A183" s="196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</row>
    <row r="184" spans="1:23">
      <c r="A184" s="196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</row>
    <row r="185" spans="1:23">
      <c r="A185" s="196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</row>
    <row r="186" spans="1:23">
      <c r="A186" s="196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</row>
    <row r="187" spans="1:23">
      <c r="A187" s="196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</row>
    <row r="188" spans="1:23">
      <c r="A188" s="196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</row>
    <row r="189" spans="1:23">
      <c r="A189" s="196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</row>
    <row r="190" spans="1:23">
      <c r="A190" s="196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</row>
    <row r="191" spans="1:23">
      <c r="A191" s="196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</row>
    <row r="192" spans="1:23">
      <c r="A192" s="196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</row>
    <row r="193" spans="1:23">
      <c r="A193" s="196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</row>
    <row r="194" spans="1:23">
      <c r="A194" s="196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</row>
    <row r="195" spans="1:23">
      <c r="A195" s="196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</row>
    <row r="196" spans="1:23">
      <c r="A196" s="196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</row>
    <row r="197" spans="1:23">
      <c r="A197" s="196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</row>
    <row r="198" spans="1:23">
      <c r="A198" s="196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</row>
    <row r="199" spans="1:23">
      <c r="A199" s="196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</row>
    <row r="200" spans="1:23">
      <c r="A200" s="196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</row>
    <row r="201" spans="1:23">
      <c r="A201" s="196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</row>
    <row r="202" spans="1:23">
      <c r="A202" s="196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</row>
    <row r="203" spans="1:23">
      <c r="A203" s="196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</row>
    <row r="204" spans="1:23">
      <c r="A204" s="196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</row>
    <row r="205" spans="1:23">
      <c r="A205" s="196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</row>
    <row r="206" spans="1:23">
      <c r="A206" s="196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</row>
    <row r="207" spans="1:23">
      <c r="A207" s="196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</row>
    <row r="208" spans="1:23">
      <c r="A208" s="196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</row>
    <row r="209" spans="1:23">
      <c r="A209" s="196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</row>
    <row r="210" spans="1:23">
      <c r="A210" s="196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</row>
    <row r="211" spans="1:23">
      <c r="A211" s="196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</row>
    <row r="212" spans="1:23">
      <c r="A212" s="196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</row>
    <row r="213" spans="1:23">
      <c r="A213" s="196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</row>
    <row r="214" spans="1:23">
      <c r="A214" s="196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</row>
    <row r="215" spans="1:23">
      <c r="A215" s="196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</row>
    <row r="216" spans="1:23">
      <c r="A216" s="196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</row>
    <row r="217" spans="1:23">
      <c r="A217" s="196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</row>
    <row r="218" spans="1:23">
      <c r="A218" s="196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</row>
    <row r="219" spans="1:23">
      <c r="A219" s="196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</row>
    <row r="220" spans="1:23">
      <c r="A220" s="196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</row>
    <row r="221" spans="1:23">
      <c r="A221" s="196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</row>
    <row r="222" spans="1:23">
      <c r="A222" s="196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</row>
    <row r="223" spans="1:23">
      <c r="A223" s="196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</row>
    <row r="224" spans="1:23">
      <c r="A224" s="196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</row>
    <row r="225" spans="1:23">
      <c r="A225" s="196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</row>
    <row r="226" spans="1:23">
      <c r="A226" s="196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</row>
    <row r="227" spans="1:23">
      <c r="A227" s="196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</row>
    <row r="228" spans="1:23">
      <c r="A228" s="196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</row>
    <row r="229" spans="1:23">
      <c r="A229" s="196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</row>
    <row r="230" spans="1:23">
      <c r="A230" s="196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</row>
    <row r="231" spans="1:23">
      <c r="A231" s="196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</row>
    <row r="232" spans="1:23">
      <c r="A232" s="196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</row>
    <row r="233" spans="1:23">
      <c r="A233" s="196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</row>
    <row r="234" spans="1:23">
      <c r="A234" s="196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</row>
    <row r="235" spans="1:23">
      <c r="A235" s="196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</row>
    <row r="236" spans="1:23">
      <c r="A236" s="196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</row>
    <row r="237" spans="1:23">
      <c r="A237" s="196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</row>
    <row r="238" spans="1:23">
      <c r="A238" s="196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</row>
    <row r="239" spans="1:23">
      <c r="A239" s="196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</row>
    <row r="240" spans="1:23">
      <c r="A240" s="196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</row>
    <row r="241" spans="1:23">
      <c r="A241" s="196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</row>
    <row r="242" spans="1:23">
      <c r="A242" s="196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</row>
    <row r="243" spans="1:23">
      <c r="A243" s="196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</row>
    <row r="244" spans="1:23">
      <c r="A244" s="196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</row>
    <row r="245" spans="1:23">
      <c r="A245" s="196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</row>
    <row r="246" spans="1:23">
      <c r="A246" s="196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</row>
    <row r="247" spans="1:23">
      <c r="A247" s="196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</row>
    <row r="248" spans="1:23">
      <c r="A248" s="196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</row>
    <row r="249" spans="1:23">
      <c r="A249" s="196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</row>
    <row r="250" spans="1:23">
      <c r="A250" s="196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</row>
    <row r="251" spans="1:23">
      <c r="A251" s="196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</row>
    <row r="252" spans="1:23">
      <c r="A252" s="196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</row>
    <row r="253" spans="1:23">
      <c r="A253" s="196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</row>
    <row r="254" spans="1:23">
      <c r="A254" s="196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</row>
    <row r="255" spans="1:23">
      <c r="A255" s="196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</row>
    <row r="256" spans="1:23">
      <c r="A256" s="196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</row>
    <row r="257" spans="1:23">
      <c r="A257" s="196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</row>
    <row r="258" spans="1:23">
      <c r="A258" s="196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</row>
    <row r="259" spans="1:23">
      <c r="A259" s="196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</row>
    <row r="260" spans="1:23">
      <c r="A260" s="196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</row>
    <row r="261" spans="1:23">
      <c r="A261" s="196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</row>
    <row r="262" spans="1:23">
      <c r="A262" s="196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</row>
    <row r="263" spans="1:23">
      <c r="A263" s="196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</row>
    <row r="264" spans="1:23">
      <c r="A264" s="196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</row>
    <row r="265" spans="1:23">
      <c r="A265" s="196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</row>
    <row r="266" spans="1:23">
      <c r="A266" s="196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</row>
    <row r="267" spans="1:23">
      <c r="A267" s="196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</row>
    <row r="268" spans="1:23">
      <c r="A268" s="196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</row>
    <row r="269" spans="1:23">
      <c r="A269" s="196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</row>
    <row r="270" spans="1:23">
      <c r="A270" s="196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</row>
    <row r="271" spans="1:23">
      <c r="A271" s="196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</row>
    <row r="272" spans="1:23">
      <c r="A272" s="196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</row>
    <row r="273" spans="1:23">
      <c r="A273" s="196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</row>
    <row r="274" spans="1:23">
      <c r="A274" s="196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</row>
    <row r="275" spans="1:23">
      <c r="A275" s="196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</row>
    <row r="276" spans="1:23">
      <c r="A276" s="196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</row>
    <row r="277" spans="1:23">
      <c r="A277" s="196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</row>
    <row r="278" spans="1:23">
      <c r="A278" s="196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</row>
    <row r="279" spans="1:23">
      <c r="A279" s="196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</row>
    <row r="280" spans="1:23">
      <c r="A280" s="196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</row>
    <row r="281" spans="1:23">
      <c r="A281" s="196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</row>
    <row r="282" spans="1:23">
      <c r="A282" s="196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</row>
    <row r="283" spans="1:23">
      <c r="A283" s="196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</row>
    <row r="284" spans="1:23">
      <c r="A284" s="196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</row>
    <row r="285" spans="1:23">
      <c r="A285" s="196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</row>
    <row r="286" spans="1:23">
      <c r="A286" s="196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</row>
    <row r="287" spans="1:23">
      <c r="A287" s="196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</row>
    <row r="288" spans="1:23">
      <c r="A288" s="196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</row>
    <row r="289" spans="1:23">
      <c r="A289" s="196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</row>
    <row r="290" spans="1:23">
      <c r="A290" s="196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</row>
    <row r="291" spans="1:23">
      <c r="A291" s="196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</row>
    <row r="292" spans="1:23">
      <c r="A292" s="196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</row>
    <row r="293" spans="1:23">
      <c r="A293" s="196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</row>
    <row r="294" spans="1:23">
      <c r="A294" s="196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</row>
    <row r="295" spans="1:23">
      <c r="A295" s="196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</row>
    <row r="296" spans="1:23">
      <c r="A296" s="196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</row>
    <row r="297" spans="1:23">
      <c r="A297" s="196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</row>
    <row r="298" spans="1:23">
      <c r="A298" s="196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</row>
    <row r="299" spans="1:23">
      <c r="A299" s="196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</row>
    <row r="300" spans="1:23">
      <c r="A300" s="196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</row>
    <row r="301" spans="1:23">
      <c r="A301" s="196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</row>
    <row r="302" spans="1:23">
      <c r="A302" s="196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</row>
    <row r="303" spans="1:23">
      <c r="A303" s="196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</row>
    <row r="304" spans="1:23">
      <c r="A304" s="196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</row>
    <row r="305" spans="1:23">
      <c r="A305" s="196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</row>
    <row r="306" spans="1:23">
      <c r="A306" s="196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</row>
    <row r="307" spans="1:23">
      <c r="A307" s="196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</row>
    <row r="308" spans="1:23">
      <c r="A308" s="196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</row>
    <row r="309" spans="1:23">
      <c r="A309" s="196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</row>
    <row r="310" spans="1:23">
      <c r="A310" s="196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</row>
    <row r="311" spans="1:23">
      <c r="A311" s="196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</row>
    <row r="312" spans="1:23">
      <c r="A312" s="196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</row>
    <row r="313" spans="1:23">
      <c r="A313" s="196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</row>
    <row r="314" spans="1:23">
      <c r="A314" s="196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</row>
    <row r="315" spans="1:23">
      <c r="A315" s="196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</row>
    <row r="316" spans="1:23">
      <c r="A316" s="196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</row>
    <row r="317" spans="1:23">
      <c r="A317" s="196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</row>
    <row r="318" spans="1:23">
      <c r="A318" s="196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</row>
    <row r="319" spans="1:23">
      <c r="A319" s="196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</row>
    <row r="320" spans="1:23">
      <c r="A320" s="196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</row>
    <row r="321" spans="1:23">
      <c r="A321" s="196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</row>
    <row r="322" spans="1:23">
      <c r="A322" s="196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</row>
    <row r="323" spans="1:23">
      <c r="A323" s="196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</row>
    <row r="324" spans="1:23">
      <c r="A324" s="196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</row>
    <row r="325" spans="1:23">
      <c r="A325" s="196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</row>
    <row r="326" spans="1:23">
      <c r="A326" s="196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</row>
    <row r="327" spans="1:23">
      <c r="A327" s="196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</row>
    <row r="328" spans="1:23">
      <c r="A328" s="196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</row>
    <row r="329" spans="1:23">
      <c r="A329" s="196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</row>
    <row r="330" spans="1:23">
      <c r="A330" s="196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</row>
    <row r="331" spans="1:23">
      <c r="A331" s="196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</row>
    <row r="332" spans="1:23">
      <c r="A332" s="196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</row>
    <row r="333" spans="1:23">
      <c r="A333" s="196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</row>
    <row r="334" spans="1:23">
      <c r="A334" s="196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</row>
    <row r="335" spans="1:23">
      <c r="A335" s="196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</row>
    <row r="336" spans="1:23">
      <c r="A336" s="196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</row>
    <row r="337" spans="1:23">
      <c r="A337" s="196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</row>
    <row r="338" spans="1:23">
      <c r="A338" s="196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</row>
    <row r="339" spans="1:23">
      <c r="A339" s="196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</row>
    <row r="340" spans="1:23">
      <c r="A340" s="196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</row>
    <row r="341" spans="1:23">
      <c r="A341" s="196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</row>
    <row r="342" spans="1:23">
      <c r="A342" s="196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</row>
    <row r="343" spans="1:23">
      <c r="A343" s="196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</row>
    <row r="344" spans="1:23">
      <c r="A344" s="196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</row>
    <row r="345" spans="1:23">
      <c r="A345" s="196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</row>
    <row r="346" spans="1:23">
      <c r="A346" s="196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</row>
    <row r="347" spans="1:23">
      <c r="A347" s="196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</row>
    <row r="348" spans="1:23">
      <c r="A348" s="196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</row>
    <row r="349" spans="1:23">
      <c r="A349" s="196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</row>
    <row r="350" spans="1:23">
      <c r="A350" s="196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</row>
    <row r="351" spans="1:23">
      <c r="A351" s="196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</row>
    <row r="352" spans="1:23">
      <c r="A352" s="196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</row>
    <row r="353" spans="1:23">
      <c r="A353" s="196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</row>
    <row r="354" spans="1:23">
      <c r="A354" s="196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</row>
    <row r="355" spans="1:23">
      <c r="A355" s="196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</row>
    <row r="356" spans="1:23">
      <c r="A356" s="196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</row>
  </sheetData>
  <autoFilter ref="A12:W43"/>
  <mergeCells count="33">
    <mergeCell ref="V7:V11"/>
    <mergeCell ref="W7:W11"/>
    <mergeCell ref="R7:U8"/>
    <mergeCell ref="M7:M8"/>
    <mergeCell ref="N7:N8"/>
    <mergeCell ref="O7:O8"/>
    <mergeCell ref="B46:Q46"/>
    <mergeCell ref="B7:B11"/>
    <mergeCell ref="C7:C11"/>
    <mergeCell ref="D7:D11"/>
    <mergeCell ref="E7:E11"/>
    <mergeCell ref="F8:F11"/>
    <mergeCell ref="G9:G11"/>
    <mergeCell ref="H9:H11"/>
    <mergeCell ref="I9:I11"/>
    <mergeCell ref="J10:J11"/>
    <mergeCell ref="P7:Q8"/>
    <mergeCell ref="A2:W2"/>
    <mergeCell ref="A3:W3"/>
    <mergeCell ref="A4:W4"/>
    <mergeCell ref="A6:W6"/>
    <mergeCell ref="F7:H7"/>
    <mergeCell ref="A7:A11"/>
    <mergeCell ref="P9:P11"/>
    <mergeCell ref="Q9:Q11"/>
    <mergeCell ref="R9:R11"/>
    <mergeCell ref="G8:H8"/>
    <mergeCell ref="I7:L8"/>
    <mergeCell ref="J9:L9"/>
    <mergeCell ref="S9:U9"/>
    <mergeCell ref="K10:L10"/>
    <mergeCell ref="T10:U10"/>
    <mergeCell ref="S10:S11"/>
  </mergeCells>
  <printOptions horizontalCentered="1"/>
  <pageMargins left="0" right="0" top="0.39305555555555599" bottom="0.196527777777778" header="0.31458333333333299" footer="0.31458333333333299"/>
  <pageSetup paperSize="9" scale="50" fitToHeight="0" orientation="landscape" useFirstPageNumber="1" r:id="rId1"/>
  <headerFooter differentFirst="1" scaleWithDoc="0"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302"/>
  <sheetViews>
    <sheetView topLeftCell="K1" zoomScale="60" zoomScaleNormal="60" workbookViewId="0">
      <selection activeCell="Y20" sqref="Y20"/>
    </sheetView>
  </sheetViews>
  <sheetFormatPr defaultColWidth="9.109375" defaultRowHeight="18"/>
  <cols>
    <col min="1" max="1" width="5.109375" style="46" customWidth="1"/>
    <col min="2" max="2" width="34.88671875" style="8" customWidth="1"/>
    <col min="3" max="3" width="10.33203125" style="8" customWidth="1"/>
    <col min="4" max="4" width="7.33203125" style="9" customWidth="1"/>
    <col min="5" max="5" width="12.109375" style="9" customWidth="1"/>
    <col min="6" max="6" width="11.6640625" style="9" customWidth="1"/>
    <col min="7" max="7" width="12.88671875" style="9" customWidth="1"/>
    <col min="8" max="14" width="14.6640625" style="10" customWidth="1"/>
    <col min="15" max="30" width="12.44140625" style="10" customWidth="1"/>
    <col min="31" max="31" width="10.33203125" style="10" customWidth="1"/>
    <col min="32" max="35" width="12.6640625" style="10" customWidth="1"/>
    <col min="36" max="36" width="10.33203125" style="10" customWidth="1"/>
    <col min="37" max="16384" width="9.109375" style="11"/>
  </cols>
  <sheetData>
    <row r="1" spans="1:36" s="1" customFormat="1" ht="34.5" customHeight="1">
      <c r="A1" s="234" t="s">
        <v>113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</row>
    <row r="2" spans="1:36" ht="79.2" customHeight="1">
      <c r="A2" s="235" t="s">
        <v>173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</row>
    <row r="3" spans="1:36" ht="25.2">
      <c r="A3" s="237" t="s">
        <v>171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</row>
    <row r="4" spans="1:36" s="2" customFormat="1" ht="30.15" customHeight="1">
      <c r="A4" s="239" t="s">
        <v>4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</row>
    <row r="5" spans="1:36" s="3" customFormat="1" ht="33" customHeight="1">
      <c r="A5" s="243" t="s">
        <v>32</v>
      </c>
      <c r="B5" s="243" t="s">
        <v>33</v>
      </c>
      <c r="C5" s="243" t="s">
        <v>114</v>
      </c>
      <c r="D5" s="243" t="s">
        <v>115</v>
      </c>
      <c r="E5" s="243" t="s">
        <v>116</v>
      </c>
      <c r="F5" s="243" t="s">
        <v>117</v>
      </c>
      <c r="G5" s="240" t="s">
        <v>37</v>
      </c>
      <c r="H5" s="241"/>
      <c r="I5" s="241"/>
      <c r="J5" s="241"/>
      <c r="K5" s="241"/>
      <c r="L5" s="241"/>
      <c r="M5" s="241"/>
      <c r="N5" s="242"/>
      <c r="O5" s="259" t="s">
        <v>38</v>
      </c>
      <c r="P5" s="260"/>
      <c r="Q5" s="260"/>
      <c r="R5" s="260"/>
      <c r="S5" s="260"/>
      <c r="T5" s="260"/>
      <c r="U5" s="263"/>
      <c r="V5" s="259" t="s">
        <v>165</v>
      </c>
      <c r="W5" s="260"/>
      <c r="X5" s="260"/>
      <c r="Y5" s="260"/>
      <c r="Z5" s="260"/>
      <c r="AA5" s="260"/>
      <c r="AB5" s="263"/>
      <c r="AC5" s="259" t="s">
        <v>164</v>
      </c>
      <c r="AD5" s="260"/>
      <c r="AE5" s="260"/>
      <c r="AF5" s="260"/>
      <c r="AG5" s="260"/>
      <c r="AH5" s="260"/>
      <c r="AI5" s="263"/>
      <c r="AJ5" s="243" t="s">
        <v>11</v>
      </c>
    </row>
    <row r="6" spans="1:36" s="3" customFormat="1" ht="31.95" customHeight="1">
      <c r="A6" s="244"/>
      <c r="B6" s="244"/>
      <c r="C6" s="244"/>
      <c r="D6" s="244"/>
      <c r="E6" s="244"/>
      <c r="F6" s="244"/>
      <c r="G6" s="246" t="s">
        <v>119</v>
      </c>
      <c r="H6" s="246" t="s">
        <v>43</v>
      </c>
      <c r="I6" s="246"/>
      <c r="J6" s="246"/>
      <c r="K6" s="246"/>
      <c r="L6" s="246"/>
      <c r="M6" s="246"/>
      <c r="N6" s="246"/>
      <c r="O6" s="261"/>
      <c r="P6" s="262"/>
      <c r="Q6" s="262"/>
      <c r="R6" s="262"/>
      <c r="S6" s="262"/>
      <c r="T6" s="262"/>
      <c r="U6" s="264"/>
      <c r="V6" s="261"/>
      <c r="W6" s="262"/>
      <c r="X6" s="262"/>
      <c r="Y6" s="262"/>
      <c r="Z6" s="262"/>
      <c r="AA6" s="262"/>
      <c r="AB6" s="264"/>
      <c r="AC6" s="261"/>
      <c r="AD6" s="262"/>
      <c r="AE6" s="262"/>
      <c r="AF6" s="262"/>
      <c r="AG6" s="262"/>
      <c r="AH6" s="262"/>
      <c r="AI6" s="264"/>
      <c r="AJ6" s="244"/>
    </row>
    <row r="7" spans="1:36" s="3" customFormat="1" ht="30.75" customHeight="1">
      <c r="A7" s="244"/>
      <c r="B7" s="244"/>
      <c r="C7" s="244"/>
      <c r="D7" s="244"/>
      <c r="E7" s="244"/>
      <c r="F7" s="244"/>
      <c r="G7" s="246"/>
      <c r="H7" s="246" t="s">
        <v>46</v>
      </c>
      <c r="I7" s="247" t="s">
        <v>120</v>
      </c>
      <c r="J7" s="247"/>
      <c r="K7" s="247"/>
      <c r="L7" s="247"/>
      <c r="M7" s="247"/>
      <c r="N7" s="247"/>
      <c r="O7" s="246" t="s">
        <v>46</v>
      </c>
      <c r="P7" s="248" t="s">
        <v>120</v>
      </c>
      <c r="Q7" s="249"/>
      <c r="R7" s="249"/>
      <c r="S7" s="249"/>
      <c r="T7" s="249"/>
      <c r="U7" s="250"/>
      <c r="V7" s="246" t="s">
        <v>46</v>
      </c>
      <c r="W7" s="248" t="s">
        <v>120</v>
      </c>
      <c r="X7" s="249"/>
      <c r="Y7" s="249"/>
      <c r="Z7" s="249"/>
      <c r="AA7" s="249"/>
      <c r="AB7" s="250"/>
      <c r="AC7" s="246" t="s">
        <v>46</v>
      </c>
      <c r="AD7" s="248" t="s">
        <v>120</v>
      </c>
      <c r="AE7" s="249"/>
      <c r="AF7" s="249"/>
      <c r="AG7" s="249"/>
      <c r="AH7" s="249"/>
      <c r="AI7" s="250"/>
      <c r="AJ7" s="244"/>
    </row>
    <row r="8" spans="1:36" s="3" customFormat="1" ht="45" customHeight="1">
      <c r="A8" s="244"/>
      <c r="B8" s="244"/>
      <c r="C8" s="244"/>
      <c r="D8" s="244"/>
      <c r="E8" s="244"/>
      <c r="F8" s="244"/>
      <c r="G8" s="246"/>
      <c r="H8" s="246"/>
      <c r="I8" s="259" t="s">
        <v>121</v>
      </c>
      <c r="J8" s="260"/>
      <c r="K8" s="246" t="s">
        <v>122</v>
      </c>
      <c r="L8" s="246"/>
      <c r="M8" s="246"/>
      <c r="N8" s="246"/>
      <c r="O8" s="246"/>
      <c r="P8" s="256" t="s">
        <v>123</v>
      </c>
      <c r="Q8" s="257"/>
      <c r="R8" s="258"/>
      <c r="S8" s="246" t="s">
        <v>124</v>
      </c>
      <c r="T8" s="246"/>
      <c r="U8" s="246"/>
      <c r="V8" s="246"/>
      <c r="W8" s="256" t="s">
        <v>123</v>
      </c>
      <c r="X8" s="257"/>
      <c r="Y8" s="258"/>
      <c r="Z8" s="246" t="s">
        <v>124</v>
      </c>
      <c r="AA8" s="246"/>
      <c r="AB8" s="246"/>
      <c r="AC8" s="246"/>
      <c r="AD8" s="256" t="s">
        <v>123</v>
      </c>
      <c r="AE8" s="257"/>
      <c r="AF8" s="258"/>
      <c r="AG8" s="246" t="s">
        <v>124</v>
      </c>
      <c r="AH8" s="246"/>
      <c r="AI8" s="246"/>
      <c r="AJ8" s="244"/>
    </row>
    <row r="9" spans="1:36" s="3" customFormat="1" ht="36" customHeight="1">
      <c r="A9" s="244"/>
      <c r="B9" s="244"/>
      <c r="C9" s="244"/>
      <c r="D9" s="244"/>
      <c r="E9" s="244"/>
      <c r="F9" s="244"/>
      <c r="G9" s="246"/>
      <c r="H9" s="246"/>
      <c r="I9" s="261"/>
      <c r="J9" s="262"/>
      <c r="K9" s="246"/>
      <c r="L9" s="246"/>
      <c r="M9" s="246"/>
      <c r="N9" s="246"/>
      <c r="O9" s="246"/>
      <c r="P9" s="246" t="s">
        <v>48</v>
      </c>
      <c r="Q9" s="240" t="s">
        <v>125</v>
      </c>
      <c r="R9" s="242"/>
      <c r="S9" s="246" t="s">
        <v>48</v>
      </c>
      <c r="T9" s="251" t="s">
        <v>49</v>
      </c>
      <c r="U9" s="252"/>
      <c r="V9" s="246"/>
      <c r="W9" s="246" t="s">
        <v>48</v>
      </c>
      <c r="X9" s="240" t="s">
        <v>125</v>
      </c>
      <c r="Y9" s="242"/>
      <c r="Z9" s="246" t="s">
        <v>48</v>
      </c>
      <c r="AA9" s="251" t="s">
        <v>49</v>
      </c>
      <c r="AB9" s="252"/>
      <c r="AC9" s="246"/>
      <c r="AD9" s="246" t="s">
        <v>48</v>
      </c>
      <c r="AE9" s="240" t="s">
        <v>125</v>
      </c>
      <c r="AF9" s="242"/>
      <c r="AG9" s="246" t="s">
        <v>48</v>
      </c>
      <c r="AH9" s="251" t="s">
        <v>49</v>
      </c>
      <c r="AI9" s="252"/>
      <c r="AJ9" s="244"/>
    </row>
    <row r="10" spans="1:36" s="3" customFormat="1" ht="33" customHeight="1">
      <c r="A10" s="244"/>
      <c r="B10" s="244"/>
      <c r="C10" s="244"/>
      <c r="D10" s="244"/>
      <c r="E10" s="244"/>
      <c r="F10" s="244"/>
      <c r="G10" s="246"/>
      <c r="H10" s="246"/>
      <c r="I10" s="246" t="s">
        <v>48</v>
      </c>
      <c r="J10" s="246" t="s">
        <v>126</v>
      </c>
      <c r="K10" s="246" t="s">
        <v>127</v>
      </c>
      <c r="L10" s="246" t="s">
        <v>128</v>
      </c>
      <c r="M10" s="246"/>
      <c r="N10" s="246"/>
      <c r="O10" s="246"/>
      <c r="P10" s="246"/>
      <c r="Q10" s="253" t="s">
        <v>48</v>
      </c>
      <c r="R10" s="253" t="s">
        <v>129</v>
      </c>
      <c r="S10" s="246"/>
      <c r="T10" s="246" t="s">
        <v>130</v>
      </c>
      <c r="U10" s="246" t="s">
        <v>131</v>
      </c>
      <c r="V10" s="246"/>
      <c r="W10" s="246"/>
      <c r="X10" s="253" t="s">
        <v>48</v>
      </c>
      <c r="Y10" s="253" t="s">
        <v>129</v>
      </c>
      <c r="Z10" s="246"/>
      <c r="AA10" s="246" t="s">
        <v>130</v>
      </c>
      <c r="AB10" s="246" t="s">
        <v>131</v>
      </c>
      <c r="AC10" s="246"/>
      <c r="AD10" s="246"/>
      <c r="AE10" s="253" t="s">
        <v>48</v>
      </c>
      <c r="AF10" s="253" t="s">
        <v>129</v>
      </c>
      <c r="AG10" s="246"/>
      <c r="AH10" s="246" t="s">
        <v>130</v>
      </c>
      <c r="AI10" s="246" t="s">
        <v>131</v>
      </c>
      <c r="AJ10" s="244"/>
    </row>
    <row r="11" spans="1:36" s="3" customFormat="1" ht="33" customHeight="1">
      <c r="A11" s="244"/>
      <c r="B11" s="244"/>
      <c r="C11" s="244"/>
      <c r="D11" s="244"/>
      <c r="E11" s="244"/>
      <c r="F11" s="244"/>
      <c r="G11" s="246"/>
      <c r="H11" s="246"/>
      <c r="I11" s="246"/>
      <c r="J11" s="246"/>
      <c r="K11" s="246"/>
      <c r="L11" s="246" t="s">
        <v>48</v>
      </c>
      <c r="M11" s="246" t="s">
        <v>49</v>
      </c>
      <c r="N11" s="246"/>
      <c r="O11" s="246"/>
      <c r="P11" s="246"/>
      <c r="Q11" s="254"/>
      <c r="R11" s="254"/>
      <c r="S11" s="246"/>
      <c r="T11" s="246"/>
      <c r="U11" s="246"/>
      <c r="V11" s="246"/>
      <c r="W11" s="246"/>
      <c r="X11" s="254"/>
      <c r="Y11" s="254"/>
      <c r="Z11" s="246"/>
      <c r="AA11" s="246"/>
      <c r="AB11" s="246"/>
      <c r="AC11" s="246"/>
      <c r="AD11" s="246"/>
      <c r="AE11" s="254"/>
      <c r="AF11" s="254"/>
      <c r="AG11" s="246"/>
      <c r="AH11" s="246"/>
      <c r="AI11" s="246"/>
      <c r="AJ11" s="244"/>
    </row>
    <row r="12" spans="1:36" s="3" customFormat="1" ht="64.95" customHeight="1">
      <c r="A12" s="245"/>
      <c r="B12" s="245"/>
      <c r="C12" s="245"/>
      <c r="D12" s="245"/>
      <c r="E12" s="245"/>
      <c r="F12" s="245"/>
      <c r="G12" s="246"/>
      <c r="H12" s="246"/>
      <c r="I12" s="246"/>
      <c r="J12" s="246"/>
      <c r="K12" s="246"/>
      <c r="L12" s="246"/>
      <c r="M12" s="13" t="s">
        <v>130</v>
      </c>
      <c r="N12" s="13" t="s">
        <v>131</v>
      </c>
      <c r="O12" s="246"/>
      <c r="P12" s="246"/>
      <c r="Q12" s="255"/>
      <c r="R12" s="255"/>
      <c r="S12" s="246"/>
      <c r="T12" s="246"/>
      <c r="U12" s="246"/>
      <c r="V12" s="246"/>
      <c r="W12" s="246"/>
      <c r="X12" s="255"/>
      <c r="Y12" s="255"/>
      <c r="Z12" s="246"/>
      <c r="AA12" s="246"/>
      <c r="AB12" s="246"/>
      <c r="AC12" s="246"/>
      <c r="AD12" s="246"/>
      <c r="AE12" s="255"/>
      <c r="AF12" s="255"/>
      <c r="AG12" s="246"/>
      <c r="AH12" s="246"/>
      <c r="AI12" s="246"/>
      <c r="AJ12" s="245"/>
    </row>
    <row r="13" spans="1:36" s="4" customFormat="1" ht="30.75" customHeight="1">
      <c r="A13" s="13">
        <v>1</v>
      </c>
      <c r="B13" s="13">
        <f>A13+1</f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3">
        <f>G13+1</f>
        <v>8</v>
      </c>
      <c r="I13" s="13">
        <v>9</v>
      </c>
      <c r="J13" s="13">
        <v>10</v>
      </c>
      <c r="K13" s="13">
        <f>J13+1</f>
        <v>11</v>
      </c>
      <c r="L13" s="13">
        <v>12</v>
      </c>
      <c r="M13" s="13">
        <v>13</v>
      </c>
      <c r="N13" s="13">
        <f>M13+1</f>
        <v>14</v>
      </c>
      <c r="O13" s="13">
        <v>15</v>
      </c>
      <c r="P13" s="13">
        <v>16</v>
      </c>
      <c r="Q13" s="13">
        <f>P13+1</f>
        <v>17</v>
      </c>
      <c r="R13" s="13">
        <v>18</v>
      </c>
      <c r="S13" s="13">
        <v>19</v>
      </c>
      <c r="T13" s="13">
        <v>20</v>
      </c>
      <c r="U13" s="13">
        <v>21</v>
      </c>
      <c r="V13" s="108">
        <v>22</v>
      </c>
      <c r="W13" s="108">
        <v>23</v>
      </c>
      <c r="X13" s="108">
        <v>24</v>
      </c>
      <c r="Y13" s="108">
        <v>25</v>
      </c>
      <c r="Z13" s="108">
        <v>26</v>
      </c>
      <c r="AA13" s="108">
        <v>27</v>
      </c>
      <c r="AB13" s="108">
        <v>28</v>
      </c>
      <c r="AC13" s="108">
        <v>29</v>
      </c>
      <c r="AD13" s="108">
        <v>30</v>
      </c>
      <c r="AE13" s="108">
        <v>31</v>
      </c>
      <c r="AF13" s="108">
        <v>32</v>
      </c>
      <c r="AG13" s="108">
        <v>33</v>
      </c>
      <c r="AH13" s="108">
        <v>34</v>
      </c>
      <c r="AI13" s="108">
        <v>35</v>
      </c>
      <c r="AJ13" s="108">
        <v>36</v>
      </c>
    </row>
    <row r="14" spans="1:36" s="4" customFormat="1">
      <c r="A14" s="17"/>
      <c r="B14" s="16" t="s">
        <v>24</v>
      </c>
      <c r="C14" s="16"/>
      <c r="D14" s="17"/>
      <c r="E14" s="17"/>
      <c r="F14" s="17"/>
      <c r="G14" s="17"/>
      <c r="H14" s="49">
        <f>H15</f>
        <v>479316</v>
      </c>
      <c r="I14" s="49">
        <f t="shared" ref="I14:AI15" si="0">I15</f>
        <v>42396</v>
      </c>
      <c r="J14" s="49">
        <f t="shared" si="0"/>
        <v>42396</v>
      </c>
      <c r="K14" s="49">
        <f t="shared" si="0"/>
        <v>0</v>
      </c>
      <c r="L14" s="49">
        <f t="shared" si="0"/>
        <v>436920</v>
      </c>
      <c r="M14" s="49">
        <f t="shared" si="0"/>
        <v>262152</v>
      </c>
      <c r="N14" s="49">
        <f t="shared" si="0"/>
        <v>174768</v>
      </c>
      <c r="O14" s="49">
        <f t="shared" si="0"/>
        <v>476243</v>
      </c>
      <c r="P14" s="49">
        <f t="shared" si="0"/>
        <v>39323</v>
      </c>
      <c r="Q14" s="49">
        <f t="shared" si="0"/>
        <v>0</v>
      </c>
      <c r="R14" s="49">
        <f t="shared" si="0"/>
        <v>0</v>
      </c>
      <c r="S14" s="49">
        <f t="shared" si="0"/>
        <v>436920</v>
      </c>
      <c r="T14" s="49">
        <f t="shared" si="0"/>
        <v>262152</v>
      </c>
      <c r="U14" s="49">
        <f t="shared" si="0"/>
        <v>174768</v>
      </c>
      <c r="V14" s="49">
        <f t="shared" si="0"/>
        <v>6000</v>
      </c>
      <c r="W14" s="49">
        <f t="shared" si="0"/>
        <v>6000</v>
      </c>
      <c r="X14" s="49">
        <f t="shared" si="0"/>
        <v>0</v>
      </c>
      <c r="Y14" s="49">
        <f t="shared" si="0"/>
        <v>0</v>
      </c>
      <c r="Z14" s="49">
        <f t="shared" si="0"/>
        <v>0</v>
      </c>
      <c r="AA14" s="49">
        <f t="shared" si="0"/>
        <v>0</v>
      </c>
      <c r="AB14" s="49">
        <f t="shared" si="0"/>
        <v>0</v>
      </c>
      <c r="AC14" s="49">
        <f t="shared" si="0"/>
        <v>281078</v>
      </c>
      <c r="AD14" s="49">
        <f t="shared" si="0"/>
        <v>33233</v>
      </c>
      <c r="AE14" s="49">
        <f t="shared" si="0"/>
        <v>0</v>
      </c>
      <c r="AF14" s="49">
        <f t="shared" si="0"/>
        <v>0</v>
      </c>
      <c r="AG14" s="49">
        <f t="shared" si="0"/>
        <v>247845</v>
      </c>
      <c r="AH14" s="49">
        <f t="shared" si="0"/>
        <v>202150</v>
      </c>
      <c r="AI14" s="49">
        <f t="shared" si="0"/>
        <v>45695</v>
      </c>
      <c r="AJ14" s="49"/>
    </row>
    <row r="15" spans="1:36" s="48" customFormat="1" ht="94.5" customHeight="1">
      <c r="A15" s="87" t="s">
        <v>55</v>
      </c>
      <c r="B15" s="51" t="s">
        <v>132</v>
      </c>
      <c r="C15" s="50"/>
      <c r="D15" s="50"/>
      <c r="E15" s="50"/>
      <c r="F15" s="50"/>
      <c r="G15" s="50"/>
      <c r="H15" s="52">
        <f>H16</f>
        <v>479316</v>
      </c>
      <c r="I15" s="52">
        <f t="shared" si="0"/>
        <v>42396</v>
      </c>
      <c r="J15" s="52">
        <f t="shared" si="0"/>
        <v>42396</v>
      </c>
      <c r="K15" s="67">
        <f t="shared" si="0"/>
        <v>0</v>
      </c>
      <c r="L15" s="52">
        <f t="shared" si="0"/>
        <v>436920</v>
      </c>
      <c r="M15" s="52">
        <f t="shared" si="0"/>
        <v>262152</v>
      </c>
      <c r="N15" s="52">
        <f t="shared" si="0"/>
        <v>174768</v>
      </c>
      <c r="O15" s="52">
        <f t="shared" si="0"/>
        <v>476243</v>
      </c>
      <c r="P15" s="52">
        <f t="shared" si="0"/>
        <v>39323</v>
      </c>
      <c r="Q15" s="52">
        <f t="shared" si="0"/>
        <v>0</v>
      </c>
      <c r="R15" s="52">
        <f t="shared" si="0"/>
        <v>0</v>
      </c>
      <c r="S15" s="52">
        <f t="shared" si="0"/>
        <v>436920</v>
      </c>
      <c r="T15" s="52">
        <f t="shared" si="0"/>
        <v>262152</v>
      </c>
      <c r="U15" s="52">
        <f t="shared" si="0"/>
        <v>174768</v>
      </c>
      <c r="V15" s="52">
        <f t="shared" si="0"/>
        <v>6000</v>
      </c>
      <c r="W15" s="52">
        <f t="shared" si="0"/>
        <v>6000</v>
      </c>
      <c r="X15" s="52">
        <f t="shared" si="0"/>
        <v>0</v>
      </c>
      <c r="Y15" s="52">
        <f t="shared" si="0"/>
        <v>0</v>
      </c>
      <c r="Z15" s="52">
        <f t="shared" si="0"/>
        <v>0</v>
      </c>
      <c r="AA15" s="52">
        <f t="shared" si="0"/>
        <v>0</v>
      </c>
      <c r="AB15" s="52">
        <f t="shared" si="0"/>
        <v>0</v>
      </c>
      <c r="AC15" s="52">
        <f t="shared" si="0"/>
        <v>281078</v>
      </c>
      <c r="AD15" s="52">
        <f t="shared" si="0"/>
        <v>33233</v>
      </c>
      <c r="AE15" s="52">
        <f t="shared" si="0"/>
        <v>0</v>
      </c>
      <c r="AF15" s="52">
        <f t="shared" si="0"/>
        <v>0</v>
      </c>
      <c r="AG15" s="52">
        <f t="shared" si="0"/>
        <v>247845</v>
      </c>
      <c r="AH15" s="52">
        <f t="shared" si="0"/>
        <v>202150</v>
      </c>
      <c r="AI15" s="52">
        <f t="shared" si="0"/>
        <v>45695</v>
      </c>
      <c r="AJ15" s="52"/>
    </row>
    <row r="16" spans="1:36" ht="34.799999999999997">
      <c r="A16" s="53" t="s">
        <v>133</v>
      </c>
      <c r="B16" s="54" t="s">
        <v>134</v>
      </c>
      <c r="C16" s="54"/>
      <c r="D16" s="55"/>
      <c r="E16" s="55"/>
      <c r="F16" s="55"/>
      <c r="G16" s="55"/>
      <c r="H16" s="56">
        <f>H17</f>
        <v>479316</v>
      </c>
      <c r="I16" s="56">
        <f t="shared" ref="I16:AJ18" si="1">I17</f>
        <v>42396</v>
      </c>
      <c r="J16" s="56">
        <f t="shared" si="1"/>
        <v>42396</v>
      </c>
      <c r="K16" s="67">
        <f t="shared" si="1"/>
        <v>0</v>
      </c>
      <c r="L16" s="56">
        <f t="shared" si="1"/>
        <v>436920</v>
      </c>
      <c r="M16" s="56">
        <f t="shared" si="1"/>
        <v>262152</v>
      </c>
      <c r="N16" s="56">
        <f t="shared" si="1"/>
        <v>174768</v>
      </c>
      <c r="O16" s="56">
        <f t="shared" si="1"/>
        <v>476243</v>
      </c>
      <c r="P16" s="56">
        <f t="shared" si="1"/>
        <v>39323</v>
      </c>
      <c r="Q16" s="56">
        <f t="shared" si="1"/>
        <v>0</v>
      </c>
      <c r="R16" s="56">
        <f t="shared" si="1"/>
        <v>0</v>
      </c>
      <c r="S16" s="56">
        <f t="shared" si="1"/>
        <v>436920</v>
      </c>
      <c r="T16" s="56">
        <f t="shared" si="1"/>
        <v>262152</v>
      </c>
      <c r="U16" s="56">
        <f t="shared" si="1"/>
        <v>174768</v>
      </c>
      <c r="V16" s="56">
        <f t="shared" si="1"/>
        <v>6000</v>
      </c>
      <c r="W16" s="56">
        <f t="shared" si="1"/>
        <v>6000</v>
      </c>
      <c r="X16" s="56">
        <f t="shared" si="1"/>
        <v>0</v>
      </c>
      <c r="Y16" s="56">
        <f t="shared" si="1"/>
        <v>0</v>
      </c>
      <c r="Z16" s="56">
        <f t="shared" si="1"/>
        <v>0</v>
      </c>
      <c r="AA16" s="56">
        <f t="shared" si="1"/>
        <v>0</v>
      </c>
      <c r="AB16" s="56">
        <f t="shared" si="1"/>
        <v>0</v>
      </c>
      <c r="AC16" s="56">
        <f t="shared" si="1"/>
        <v>281078</v>
      </c>
      <c r="AD16" s="56">
        <f t="shared" si="1"/>
        <v>33233</v>
      </c>
      <c r="AE16" s="56">
        <f t="shared" si="1"/>
        <v>0</v>
      </c>
      <c r="AF16" s="56">
        <f t="shared" si="1"/>
        <v>0</v>
      </c>
      <c r="AG16" s="56">
        <f t="shared" si="1"/>
        <v>247845</v>
      </c>
      <c r="AH16" s="56">
        <f t="shared" si="1"/>
        <v>202150</v>
      </c>
      <c r="AI16" s="56">
        <f t="shared" si="1"/>
        <v>45695</v>
      </c>
      <c r="AJ16" s="56">
        <f t="shared" si="1"/>
        <v>0</v>
      </c>
    </row>
    <row r="17" spans="1:36" s="1" customFormat="1" ht="36">
      <c r="A17" s="57" t="s">
        <v>15</v>
      </c>
      <c r="B17" s="58" t="s">
        <v>52</v>
      </c>
      <c r="C17" s="58"/>
      <c r="D17" s="59"/>
      <c r="E17" s="59"/>
      <c r="F17" s="59"/>
      <c r="G17" s="59"/>
      <c r="H17" s="60">
        <f>H18</f>
        <v>479316</v>
      </c>
      <c r="I17" s="60">
        <f t="shared" si="1"/>
        <v>42396</v>
      </c>
      <c r="J17" s="60">
        <f t="shared" si="1"/>
        <v>42396</v>
      </c>
      <c r="K17" s="68"/>
      <c r="L17" s="60">
        <f t="shared" si="1"/>
        <v>436920</v>
      </c>
      <c r="M17" s="60">
        <f t="shared" si="1"/>
        <v>262152</v>
      </c>
      <c r="N17" s="60">
        <f t="shared" si="1"/>
        <v>174768</v>
      </c>
      <c r="O17" s="60">
        <f t="shared" si="1"/>
        <v>476243</v>
      </c>
      <c r="P17" s="60">
        <f t="shared" si="1"/>
        <v>39323</v>
      </c>
      <c r="Q17" s="60">
        <f t="shared" si="1"/>
        <v>0</v>
      </c>
      <c r="R17" s="60">
        <f t="shared" si="1"/>
        <v>0</v>
      </c>
      <c r="S17" s="60">
        <f t="shared" si="1"/>
        <v>436920</v>
      </c>
      <c r="T17" s="60">
        <f t="shared" si="1"/>
        <v>262152</v>
      </c>
      <c r="U17" s="60">
        <f t="shared" si="1"/>
        <v>174768</v>
      </c>
      <c r="V17" s="60">
        <f t="shared" si="1"/>
        <v>6000</v>
      </c>
      <c r="W17" s="60">
        <f t="shared" si="1"/>
        <v>6000</v>
      </c>
      <c r="X17" s="60">
        <f t="shared" si="1"/>
        <v>0</v>
      </c>
      <c r="Y17" s="60">
        <f t="shared" si="1"/>
        <v>0</v>
      </c>
      <c r="Z17" s="60">
        <f t="shared" si="1"/>
        <v>0</v>
      </c>
      <c r="AA17" s="60">
        <f t="shared" si="1"/>
        <v>0</v>
      </c>
      <c r="AB17" s="60">
        <f t="shared" si="1"/>
        <v>0</v>
      </c>
      <c r="AC17" s="60">
        <f t="shared" si="1"/>
        <v>281078</v>
      </c>
      <c r="AD17" s="60">
        <f t="shared" si="1"/>
        <v>33233</v>
      </c>
      <c r="AE17" s="60">
        <f t="shared" si="1"/>
        <v>0</v>
      </c>
      <c r="AF17" s="60">
        <f t="shared" si="1"/>
        <v>0</v>
      </c>
      <c r="AG17" s="60">
        <f t="shared" si="1"/>
        <v>247845</v>
      </c>
      <c r="AH17" s="60">
        <f t="shared" si="1"/>
        <v>202150</v>
      </c>
      <c r="AI17" s="60">
        <f t="shared" si="1"/>
        <v>45695</v>
      </c>
      <c r="AJ17" s="60">
        <f t="shared" si="1"/>
        <v>0</v>
      </c>
    </row>
    <row r="18" spans="1:36" s="6" customFormat="1">
      <c r="A18" s="57" t="s">
        <v>135</v>
      </c>
      <c r="B18" s="58" t="s">
        <v>136</v>
      </c>
      <c r="C18" s="58"/>
      <c r="D18" s="61"/>
      <c r="E18" s="61"/>
      <c r="F18" s="61"/>
      <c r="G18" s="61"/>
      <c r="H18" s="60">
        <f>H19</f>
        <v>479316</v>
      </c>
      <c r="I18" s="60">
        <f t="shared" si="1"/>
        <v>42396</v>
      </c>
      <c r="J18" s="60">
        <f t="shared" si="1"/>
        <v>42396</v>
      </c>
      <c r="K18" s="68"/>
      <c r="L18" s="60">
        <f t="shared" si="1"/>
        <v>436920</v>
      </c>
      <c r="M18" s="60">
        <f t="shared" si="1"/>
        <v>262152</v>
      </c>
      <c r="N18" s="60">
        <f t="shared" si="1"/>
        <v>174768</v>
      </c>
      <c r="O18" s="60">
        <f t="shared" si="1"/>
        <v>476243</v>
      </c>
      <c r="P18" s="60">
        <f t="shared" si="1"/>
        <v>39323</v>
      </c>
      <c r="Q18" s="60">
        <f t="shared" si="1"/>
        <v>0</v>
      </c>
      <c r="R18" s="60">
        <f t="shared" si="1"/>
        <v>0</v>
      </c>
      <c r="S18" s="60">
        <f t="shared" si="1"/>
        <v>436920</v>
      </c>
      <c r="T18" s="60">
        <f t="shared" si="1"/>
        <v>262152</v>
      </c>
      <c r="U18" s="60">
        <f t="shared" si="1"/>
        <v>174768</v>
      </c>
      <c r="V18" s="60">
        <f t="shared" si="1"/>
        <v>6000</v>
      </c>
      <c r="W18" s="60">
        <f t="shared" si="1"/>
        <v>6000</v>
      </c>
      <c r="X18" s="60">
        <f t="shared" si="1"/>
        <v>0</v>
      </c>
      <c r="Y18" s="60">
        <f t="shared" si="1"/>
        <v>0</v>
      </c>
      <c r="Z18" s="60">
        <f t="shared" si="1"/>
        <v>0</v>
      </c>
      <c r="AA18" s="60">
        <f t="shared" si="1"/>
        <v>0</v>
      </c>
      <c r="AB18" s="60">
        <f t="shared" si="1"/>
        <v>0</v>
      </c>
      <c r="AC18" s="60">
        <f t="shared" si="1"/>
        <v>281078</v>
      </c>
      <c r="AD18" s="60">
        <f t="shared" si="1"/>
        <v>33233</v>
      </c>
      <c r="AE18" s="60">
        <f t="shared" si="1"/>
        <v>0</v>
      </c>
      <c r="AF18" s="60">
        <f t="shared" si="1"/>
        <v>0</v>
      </c>
      <c r="AG18" s="60">
        <f t="shared" si="1"/>
        <v>247845</v>
      </c>
      <c r="AH18" s="60">
        <f t="shared" si="1"/>
        <v>202150</v>
      </c>
      <c r="AI18" s="60">
        <f t="shared" si="1"/>
        <v>45695</v>
      </c>
      <c r="AJ18" s="60">
        <f t="shared" si="1"/>
        <v>0</v>
      </c>
    </row>
    <row r="19" spans="1:36" ht="54">
      <c r="A19" s="62" t="s">
        <v>58</v>
      </c>
      <c r="B19" s="63" t="s">
        <v>137</v>
      </c>
      <c r="C19" s="63">
        <v>7889785</v>
      </c>
      <c r="D19" s="64" t="s">
        <v>138</v>
      </c>
      <c r="E19" s="64"/>
      <c r="F19" s="64"/>
      <c r="G19" s="64" t="s">
        <v>139</v>
      </c>
      <c r="H19" s="65">
        <v>479316</v>
      </c>
      <c r="I19" s="65">
        <v>42396</v>
      </c>
      <c r="J19" s="65">
        <v>42396</v>
      </c>
      <c r="K19" s="88" t="s">
        <v>140</v>
      </c>
      <c r="L19" s="65">
        <v>436920</v>
      </c>
      <c r="M19" s="65">
        <v>262152</v>
      </c>
      <c r="N19" s="65">
        <v>174768</v>
      </c>
      <c r="O19" s="65">
        <f>+P19+S19</f>
        <v>476243</v>
      </c>
      <c r="P19" s="65">
        <v>39323</v>
      </c>
      <c r="Q19" s="65"/>
      <c r="R19" s="65"/>
      <c r="S19" s="65">
        <f>+T19+U19</f>
        <v>436920</v>
      </c>
      <c r="T19" s="65">
        <v>262152</v>
      </c>
      <c r="U19" s="65">
        <v>174768</v>
      </c>
      <c r="V19" s="65">
        <f>+W19+Z19</f>
        <v>6000</v>
      </c>
      <c r="W19" s="65">
        <f>3000+3000</f>
        <v>6000</v>
      </c>
      <c r="X19" s="65"/>
      <c r="Y19" s="65"/>
      <c r="Z19" s="65">
        <f>+AA19+AB19</f>
        <v>0</v>
      </c>
      <c r="AA19" s="65"/>
      <c r="AB19" s="65"/>
      <c r="AC19" s="65">
        <f>+AD19+AG19</f>
        <v>281078</v>
      </c>
      <c r="AD19" s="65">
        <v>33233</v>
      </c>
      <c r="AE19" s="65"/>
      <c r="AF19" s="65"/>
      <c r="AG19" s="65">
        <f>AH19+AI19</f>
        <v>247845</v>
      </c>
      <c r="AH19" s="69">
        <v>202150</v>
      </c>
      <c r="AI19" s="69">
        <v>45695</v>
      </c>
      <c r="AJ19" s="70"/>
    </row>
    <row r="20" spans="1:36" s="48" customFormat="1" ht="17.399999999999999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</row>
    <row r="21" spans="1:3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</row>
    <row r="22" spans="1:36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</row>
    <row r="23" spans="1:36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</row>
    <row r="24" spans="1:36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</row>
    <row r="25" spans="1:36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</row>
    <row r="26" spans="1:3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</row>
    <row r="27" spans="1:36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</row>
    <row r="29" spans="1:36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</row>
    <row r="30" spans="1:36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</row>
    <row r="31" spans="1:36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</row>
    <row r="33" spans="1:36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1:36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</row>
    <row r="36" spans="1: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</row>
    <row r="37" spans="1:36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</row>
    <row r="38" spans="1:36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36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</row>
    <row r="40" spans="1:36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</row>
    <row r="41" spans="1:36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</row>
    <row r="42" spans="1:36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</row>
    <row r="43" spans="1:36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</row>
    <row r="45" spans="1:36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</row>
    <row r="46" spans="1:3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</row>
    <row r="47" spans="1:36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</row>
    <row r="48" spans="1:36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</row>
    <row r="49" spans="1:36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</row>
    <row r="51" spans="1:36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</row>
    <row r="52" spans="1:36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</row>
    <row r="53" spans="1:36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</row>
    <row r="54" spans="1:36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</row>
    <row r="55" spans="1:36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3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1:36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1:36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</row>
    <row r="59" spans="1:36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</row>
    <row r="60" spans="1:36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</row>
    <row r="61" spans="1:36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</row>
    <row r="62" spans="1:36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</row>
    <row r="63" spans="1:36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</row>
    <row r="64" spans="1:36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</row>
    <row r="65" spans="1:36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</row>
    <row r="66" spans="1:3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</row>
    <row r="67" spans="1:36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</row>
    <row r="68" spans="1:36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</row>
    <row r="74" spans="1:36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</row>
    <row r="75" spans="1:36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</row>
    <row r="76" spans="1:3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</row>
    <row r="77" spans="1:36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</row>
    <row r="78" spans="1:36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1:36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1:3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spans="1:36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spans="1:36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 spans="1:36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 spans="1:36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spans="1:36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 spans="1:36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spans="1:36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1:36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spans="1:36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spans="1:3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spans="1:36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spans="1:36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spans="1:36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 spans="1:36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 spans="1:36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 spans="1:36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 spans="1:36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 spans="1:36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 spans="1:36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 spans="1:3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 spans="1:36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 spans="1:36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 spans="1:36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spans="1:36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 spans="1:36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 spans="1:36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 spans="1:36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 spans="1:36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 spans="1:36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 spans="1: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 spans="1:36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 spans="1:36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 spans="1:36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 spans="1:36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 spans="1:36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 spans="1:36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 spans="1:36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 spans="1:36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 spans="1:36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 spans="1:3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 spans="1:36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 spans="1:36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 spans="1:36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 spans="1:36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 spans="1:36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 spans="1:36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 spans="1:36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 spans="1:36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 spans="1:36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 spans="1:3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 spans="1:36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 spans="1:36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 spans="1:36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 spans="1:36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 spans="1:36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 spans="1:36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 spans="1:36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 spans="1:36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 spans="1:36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 spans="1:36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 spans="1:36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 spans="1:36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 spans="1:36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 spans="1:36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 spans="1:36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36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 spans="1:36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 spans="1:36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 spans="1:3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 spans="1:36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 spans="1:36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spans="1:36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 spans="1:36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 spans="1:36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 spans="1:36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 spans="1:36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 spans="1:36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 spans="1:36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 spans="1:3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 spans="1:36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spans="1:36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spans="1:36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 spans="1:36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 spans="1:36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 spans="1:36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 spans="1:36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 spans="1:36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 spans="1:3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36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 spans="1:36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 spans="1:36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 spans="1:36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  <row r="201" spans="1:36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</row>
    <row r="202" spans="1:36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</row>
    <row r="203" spans="1:36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</row>
    <row r="204" spans="1:36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</row>
    <row r="205" spans="1:36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</row>
    <row r="206" spans="1:3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</row>
    <row r="207" spans="1:36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</row>
    <row r="208" spans="1:36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</row>
    <row r="209" spans="1:36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</row>
    <row r="210" spans="1:36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</row>
    <row r="211" spans="1:36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</row>
    <row r="212" spans="1:36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</row>
    <row r="213" spans="1:36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</row>
    <row r="214" spans="1:36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</row>
    <row r="215" spans="1:36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</row>
    <row r="216" spans="1:3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</row>
    <row r="217" spans="1:36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</row>
    <row r="218" spans="1:36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</row>
    <row r="219" spans="1:36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</row>
    <row r="220" spans="1:36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</row>
    <row r="221" spans="1:36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</row>
    <row r="222" spans="1:36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</row>
    <row r="223" spans="1:36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</row>
    <row r="224" spans="1:36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</row>
    <row r="225" spans="1:36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</row>
    <row r="226" spans="1:3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</row>
    <row r="227" spans="1:36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</row>
    <row r="228" spans="1:36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</row>
    <row r="229" spans="1:36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</row>
    <row r="230" spans="1:36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</row>
    <row r="231" spans="1:36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</row>
    <row r="232" spans="1:36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</row>
    <row r="233" spans="1:36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</row>
    <row r="234" spans="1:36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</row>
    <row r="235" spans="1:36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</row>
    <row r="236" spans="1:3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</row>
    <row r="237" spans="1:36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</row>
    <row r="238" spans="1:36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</row>
    <row r="239" spans="1:36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</row>
    <row r="240" spans="1:36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</row>
    <row r="241" spans="1:36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</row>
    <row r="242" spans="1:36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</row>
    <row r="243" spans="1:36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</row>
    <row r="244" spans="1:36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</row>
    <row r="245" spans="1:36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</row>
    <row r="246" spans="1:3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</row>
    <row r="247" spans="1:36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</row>
    <row r="248" spans="1:36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</row>
    <row r="249" spans="1:36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</row>
    <row r="250" spans="1:36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</row>
    <row r="251" spans="1:36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</row>
    <row r="252" spans="1:36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</row>
    <row r="253" spans="1:36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</row>
    <row r="254" spans="1:36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</row>
    <row r="255" spans="1:36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</row>
    <row r="256" spans="1:3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</row>
    <row r="257" spans="1:36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</row>
    <row r="258" spans="1:36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</row>
    <row r="259" spans="1:36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</row>
    <row r="260" spans="1:36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</row>
    <row r="261" spans="1:36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</row>
    <row r="262" spans="1:36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</row>
    <row r="263" spans="1:36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</row>
    <row r="264" spans="1:36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</row>
    <row r="265" spans="1:36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</row>
    <row r="266" spans="1:3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</row>
    <row r="267" spans="1:36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</row>
    <row r="268" spans="1:36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</row>
    <row r="269" spans="1:36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</row>
    <row r="270" spans="1:36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</row>
    <row r="271" spans="1:36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</row>
    <row r="272" spans="1:36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</row>
    <row r="273" spans="1:36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</row>
    <row r="274" spans="1:36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</row>
    <row r="275" spans="1:36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</row>
    <row r="276" spans="1:3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</row>
    <row r="277" spans="1:36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</row>
    <row r="278" spans="1:36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</row>
    <row r="279" spans="1:36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</row>
    <row r="280" spans="1:36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</row>
    <row r="281" spans="1:36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</row>
    <row r="282" spans="1:36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</row>
    <row r="283" spans="1:36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</row>
    <row r="284" spans="1:36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</row>
    <row r="285" spans="1:36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</row>
    <row r="286" spans="1:3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</row>
    <row r="287" spans="1:36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</row>
    <row r="288" spans="1:36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</row>
    <row r="289" spans="1:36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</row>
    <row r="290" spans="1:36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</row>
    <row r="291" spans="1:36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</row>
    <row r="292" spans="1:36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</row>
    <row r="293" spans="1:36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</row>
    <row r="294" spans="1:36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</row>
    <row r="295" spans="1:36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</row>
    <row r="296" spans="1:3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</row>
    <row r="297" spans="1:36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</row>
    <row r="298" spans="1:36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</row>
    <row r="299" spans="1:36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</row>
    <row r="300" spans="1:36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</row>
    <row r="301" spans="1:36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</row>
    <row r="302" spans="1:36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</row>
  </sheetData>
  <mergeCells count="63">
    <mergeCell ref="AJ5:AJ12"/>
    <mergeCell ref="K8:N9"/>
    <mergeCell ref="I8:J9"/>
    <mergeCell ref="O5:U6"/>
    <mergeCell ref="V5:AB6"/>
    <mergeCell ref="AC5:AI6"/>
    <mergeCell ref="Y10:Y12"/>
    <mergeCell ref="Z9:Z12"/>
    <mergeCell ref="AA10:AA12"/>
    <mergeCell ref="AB10:AB12"/>
    <mergeCell ref="AC7:AC12"/>
    <mergeCell ref="AD9:AD12"/>
    <mergeCell ref="AE10:AE12"/>
    <mergeCell ref="AF10:AF12"/>
    <mergeCell ref="AH9:AI9"/>
    <mergeCell ref="AD7:AI7"/>
    <mergeCell ref="AD8:AF8"/>
    <mergeCell ref="AG8:AI8"/>
    <mergeCell ref="AH10:AH12"/>
    <mergeCell ref="AI10:AI12"/>
    <mergeCell ref="H6:N6"/>
    <mergeCell ref="AG9:AG12"/>
    <mergeCell ref="V7:V12"/>
    <mergeCell ref="X9:Y9"/>
    <mergeCell ref="AE9:AF9"/>
    <mergeCell ref="R10:R12"/>
    <mergeCell ref="S9:S12"/>
    <mergeCell ref="Q9:R9"/>
    <mergeCell ref="L10:N10"/>
    <mergeCell ref="M11:N11"/>
    <mergeCell ref="L11:L12"/>
    <mergeCell ref="T9:U9"/>
    <mergeCell ref="W9:W12"/>
    <mergeCell ref="I7:N7"/>
    <mergeCell ref="P7:U7"/>
    <mergeCell ref="W7:AB7"/>
    <mergeCell ref="AA9:AB9"/>
    <mergeCell ref="X10:X12"/>
    <mergeCell ref="T10:T12"/>
    <mergeCell ref="U10:U12"/>
    <mergeCell ref="P8:R8"/>
    <mergeCell ref="S8:U8"/>
    <mergeCell ref="W8:Y8"/>
    <mergeCell ref="Z8:AB8"/>
    <mergeCell ref="O7:O12"/>
    <mergeCell ref="P9:P12"/>
    <mergeCell ref="Q10:Q12"/>
    <mergeCell ref="A1:AJ1"/>
    <mergeCell ref="A2:AJ2"/>
    <mergeCell ref="A3:AJ3"/>
    <mergeCell ref="A4:AJ4"/>
    <mergeCell ref="G5:N5"/>
    <mergeCell ref="A5:A12"/>
    <mergeCell ref="B5:B12"/>
    <mergeCell ref="C5:C12"/>
    <mergeCell ref="D5:D12"/>
    <mergeCell ref="E5:E12"/>
    <mergeCell ref="F5:F12"/>
    <mergeCell ref="G6:G12"/>
    <mergeCell ref="H7:H12"/>
    <mergeCell ref="I10:I12"/>
    <mergeCell ref="J10:J12"/>
    <mergeCell ref="K10:K12"/>
  </mergeCells>
  <printOptions horizontalCentered="1"/>
  <pageMargins left="0" right="0" top="0.196850393700787" bottom="0" header="0.31496062992126" footer="0.31496062992126"/>
  <pageSetup paperSize="9" scale="3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383"/>
  <sheetViews>
    <sheetView topLeftCell="A5" zoomScale="70" zoomScaleNormal="70" zoomScalePageLayoutView="55" workbookViewId="0">
      <selection activeCell="I21" sqref="I21"/>
    </sheetView>
  </sheetViews>
  <sheetFormatPr defaultColWidth="9.109375" defaultRowHeight="18"/>
  <cols>
    <col min="1" max="1" width="5.109375" style="7" customWidth="1"/>
    <col min="2" max="2" width="28.33203125" style="8" customWidth="1"/>
    <col min="3" max="6" width="10" style="9" customWidth="1"/>
    <col min="7" max="27" width="10" style="10" customWidth="1"/>
    <col min="28" max="16384" width="9.109375" style="11"/>
  </cols>
  <sheetData>
    <row r="1" spans="1:27" s="1" customFormat="1" ht="32.25" hidden="1" customHeight="1">
      <c r="A1" s="12"/>
      <c r="B1" s="6"/>
      <c r="C1" s="6"/>
      <c r="D1" s="6"/>
      <c r="E1" s="6"/>
      <c r="F1" s="6"/>
      <c r="G1" s="6"/>
      <c r="H1" s="5"/>
      <c r="I1" s="35"/>
      <c r="J1" s="35"/>
      <c r="K1" s="35"/>
      <c r="L1" s="35"/>
      <c r="M1" s="5"/>
      <c r="N1" s="5"/>
      <c r="O1" s="5"/>
      <c r="P1" s="5"/>
      <c r="Q1" s="5"/>
      <c r="R1" s="5"/>
      <c r="S1" s="5"/>
      <c r="T1" s="5"/>
      <c r="U1" s="6"/>
      <c r="V1" s="35"/>
      <c r="W1" s="35"/>
      <c r="X1" s="35"/>
      <c r="Y1" s="35"/>
      <c r="Z1" s="35"/>
      <c r="AA1" s="10" t="s">
        <v>30</v>
      </c>
    </row>
    <row r="2" spans="1:27" s="1" customFormat="1">
      <c r="A2" s="265" t="s">
        <v>141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</row>
    <row r="3" spans="1:27" ht="44.85" customHeight="1">
      <c r="A3" s="266" t="s">
        <v>142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</row>
    <row r="4" spans="1:27">
      <c r="A4" s="267" t="e">
        <f>#REF!</f>
        <v>#REF!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</row>
    <row r="5" spans="1:27" s="2" customFormat="1">
      <c r="A5" s="268" t="s">
        <v>4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</row>
    <row r="6" spans="1:27" s="3" customFormat="1" ht="29.25" customHeight="1">
      <c r="A6" s="278" t="s">
        <v>32</v>
      </c>
      <c r="B6" s="269" t="s">
        <v>33</v>
      </c>
      <c r="C6" s="269" t="s">
        <v>34</v>
      </c>
      <c r="D6" s="269" t="s">
        <v>35</v>
      </c>
      <c r="E6" s="269" t="s">
        <v>36</v>
      </c>
      <c r="F6" s="246" t="s">
        <v>37</v>
      </c>
      <c r="G6" s="246"/>
      <c r="H6" s="246"/>
      <c r="I6" s="259" t="s">
        <v>38</v>
      </c>
      <c r="J6" s="272"/>
      <c r="K6" s="272"/>
      <c r="L6" s="273"/>
      <c r="M6" s="240" t="s">
        <v>39</v>
      </c>
      <c r="N6" s="241"/>
      <c r="O6" s="241"/>
      <c r="P6" s="241"/>
      <c r="Q6" s="241"/>
      <c r="R6" s="241"/>
      <c r="S6" s="241"/>
      <c r="T6" s="242"/>
      <c r="U6" s="259" t="s">
        <v>118</v>
      </c>
      <c r="V6" s="263"/>
      <c r="W6" s="259" t="s">
        <v>40</v>
      </c>
      <c r="X6" s="272"/>
      <c r="Y6" s="272"/>
      <c r="Z6" s="273"/>
      <c r="AA6" s="269" t="s">
        <v>11</v>
      </c>
    </row>
    <row r="7" spans="1:27" s="3" customFormat="1" ht="61.5" customHeight="1">
      <c r="A7" s="278"/>
      <c r="B7" s="269"/>
      <c r="C7" s="269"/>
      <c r="D7" s="269"/>
      <c r="E7" s="269"/>
      <c r="F7" s="246" t="s">
        <v>42</v>
      </c>
      <c r="G7" s="246" t="s">
        <v>43</v>
      </c>
      <c r="H7" s="246"/>
      <c r="I7" s="274"/>
      <c r="J7" s="275"/>
      <c r="K7" s="275"/>
      <c r="L7" s="276"/>
      <c r="M7" s="240" t="s">
        <v>12</v>
      </c>
      <c r="N7" s="242"/>
      <c r="O7" s="240" t="s">
        <v>44</v>
      </c>
      <c r="P7" s="242"/>
      <c r="Q7" s="240" t="s">
        <v>143</v>
      </c>
      <c r="R7" s="242"/>
      <c r="S7" s="240" t="s">
        <v>45</v>
      </c>
      <c r="T7" s="242"/>
      <c r="U7" s="270"/>
      <c r="V7" s="271"/>
      <c r="W7" s="274"/>
      <c r="X7" s="275"/>
      <c r="Y7" s="275"/>
      <c r="Z7" s="276"/>
      <c r="AA7" s="269"/>
    </row>
    <row r="8" spans="1:27" s="3" customFormat="1" ht="57.15" customHeight="1">
      <c r="A8" s="278"/>
      <c r="B8" s="269"/>
      <c r="C8" s="269"/>
      <c r="D8" s="269"/>
      <c r="E8" s="269"/>
      <c r="F8" s="246"/>
      <c r="G8" s="246" t="s">
        <v>46</v>
      </c>
      <c r="H8" s="253" t="s">
        <v>144</v>
      </c>
      <c r="I8" s="246" t="s">
        <v>46</v>
      </c>
      <c r="J8" s="246" t="s">
        <v>144</v>
      </c>
      <c r="K8" s="246"/>
      <c r="L8" s="246"/>
      <c r="M8" s="246" t="s">
        <v>46</v>
      </c>
      <c r="N8" s="253" t="s">
        <v>144</v>
      </c>
      <c r="O8" s="246" t="s">
        <v>46</v>
      </c>
      <c r="P8" s="253" t="s">
        <v>144</v>
      </c>
      <c r="Q8" s="246" t="s">
        <v>46</v>
      </c>
      <c r="R8" s="253" t="s">
        <v>144</v>
      </c>
      <c r="S8" s="246" t="s">
        <v>46</v>
      </c>
      <c r="T8" s="253" t="s">
        <v>144</v>
      </c>
      <c r="U8" s="246" t="s">
        <v>46</v>
      </c>
      <c r="V8" s="253" t="s">
        <v>144</v>
      </c>
      <c r="W8" s="246" t="s">
        <v>46</v>
      </c>
      <c r="X8" s="246" t="s">
        <v>144</v>
      </c>
      <c r="Y8" s="246"/>
      <c r="Z8" s="246"/>
      <c r="AA8" s="269"/>
    </row>
    <row r="9" spans="1:27" s="3" customFormat="1" ht="30.75" customHeight="1">
      <c r="A9" s="278"/>
      <c r="B9" s="269"/>
      <c r="C9" s="269"/>
      <c r="D9" s="269"/>
      <c r="E9" s="269"/>
      <c r="F9" s="246"/>
      <c r="G9" s="246"/>
      <c r="H9" s="254"/>
      <c r="I9" s="246"/>
      <c r="J9" s="253" t="s">
        <v>48</v>
      </c>
      <c r="K9" s="277" t="s">
        <v>49</v>
      </c>
      <c r="L9" s="277"/>
      <c r="M9" s="246"/>
      <c r="N9" s="254"/>
      <c r="O9" s="246"/>
      <c r="P9" s="254"/>
      <c r="Q9" s="246"/>
      <c r="R9" s="254"/>
      <c r="S9" s="246"/>
      <c r="T9" s="254"/>
      <c r="U9" s="246"/>
      <c r="V9" s="254"/>
      <c r="W9" s="246"/>
      <c r="X9" s="253" t="s">
        <v>48</v>
      </c>
      <c r="Y9" s="277" t="s">
        <v>49</v>
      </c>
      <c r="Z9" s="277"/>
      <c r="AA9" s="269"/>
    </row>
    <row r="10" spans="1:27" s="3" customFormat="1" ht="120.15" customHeight="1">
      <c r="A10" s="278"/>
      <c r="B10" s="269"/>
      <c r="C10" s="269"/>
      <c r="D10" s="269"/>
      <c r="E10" s="269"/>
      <c r="F10" s="246"/>
      <c r="G10" s="279"/>
      <c r="H10" s="255"/>
      <c r="I10" s="279"/>
      <c r="J10" s="255"/>
      <c r="K10" s="37" t="s">
        <v>50</v>
      </c>
      <c r="L10" s="36" t="s">
        <v>51</v>
      </c>
      <c r="M10" s="279"/>
      <c r="N10" s="255"/>
      <c r="O10" s="279"/>
      <c r="P10" s="255"/>
      <c r="Q10" s="279"/>
      <c r="R10" s="255"/>
      <c r="S10" s="279"/>
      <c r="T10" s="255"/>
      <c r="U10" s="279"/>
      <c r="V10" s="255"/>
      <c r="W10" s="279"/>
      <c r="X10" s="255"/>
      <c r="Y10" s="37" t="s">
        <v>50</v>
      </c>
      <c r="Z10" s="36" t="s">
        <v>51</v>
      </c>
      <c r="AA10" s="269"/>
    </row>
    <row r="11" spans="1:27" s="4" customFormat="1" ht="30.75" customHeight="1">
      <c r="A11" s="14">
        <v>1</v>
      </c>
      <c r="B11" s="13">
        <v>2</v>
      </c>
      <c r="C11" s="14">
        <v>3</v>
      </c>
      <c r="D11" s="13">
        <v>4</v>
      </c>
      <c r="E11" s="14">
        <v>5</v>
      </c>
      <c r="F11" s="13">
        <v>6</v>
      </c>
      <c r="G11" s="14">
        <v>7</v>
      </c>
      <c r="H11" s="13">
        <v>8</v>
      </c>
      <c r="I11" s="14">
        <v>9</v>
      </c>
      <c r="J11" s="13">
        <v>10</v>
      </c>
      <c r="K11" s="14">
        <v>11</v>
      </c>
      <c r="L11" s="13">
        <v>12</v>
      </c>
      <c r="M11" s="14">
        <v>13</v>
      </c>
      <c r="N11" s="13">
        <v>14</v>
      </c>
      <c r="O11" s="14">
        <v>15</v>
      </c>
      <c r="P11" s="13">
        <v>16</v>
      </c>
      <c r="Q11" s="14">
        <v>15</v>
      </c>
      <c r="R11" s="13">
        <v>16</v>
      </c>
      <c r="S11" s="14">
        <v>17</v>
      </c>
      <c r="T11" s="13">
        <v>18</v>
      </c>
      <c r="U11" s="14">
        <v>19</v>
      </c>
      <c r="V11" s="13">
        <v>20</v>
      </c>
      <c r="W11" s="14">
        <v>21</v>
      </c>
      <c r="X11" s="13">
        <v>22</v>
      </c>
      <c r="Y11" s="14">
        <v>23</v>
      </c>
      <c r="Z11" s="13">
        <v>24</v>
      </c>
      <c r="AA11" s="14">
        <v>25</v>
      </c>
    </row>
    <row r="12" spans="1:27" s="4" customFormat="1">
      <c r="A12" s="15"/>
      <c r="B12" s="16" t="s">
        <v>24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s="4" customFormat="1" ht="37.799999999999997">
      <c r="A13" s="18" t="s">
        <v>55</v>
      </c>
      <c r="B13" s="19" t="s">
        <v>145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s="4" customFormat="1">
      <c r="A14" s="21" t="s">
        <v>133</v>
      </c>
      <c r="B14" s="19" t="s">
        <v>146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s="4" customFormat="1">
      <c r="A15" s="22">
        <v>1</v>
      </c>
      <c r="B15" s="23" t="s">
        <v>147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s="4" customFormat="1">
      <c r="A16" s="22" t="s">
        <v>148</v>
      </c>
      <c r="B16" s="89" t="s">
        <v>149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s="4" customFormat="1">
      <c r="A17" s="21" t="s">
        <v>150</v>
      </c>
      <c r="B17" s="19" t="s">
        <v>89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s="5" customFormat="1" ht="69.599999999999994">
      <c r="A18" s="24" t="s">
        <v>58</v>
      </c>
      <c r="B18" s="25" t="s">
        <v>151</v>
      </c>
      <c r="C18" s="26"/>
      <c r="D18" s="26"/>
      <c r="E18" s="26"/>
      <c r="F18" s="26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s="6" customFormat="1">
      <c r="A19" s="28" t="s">
        <v>135</v>
      </c>
      <c r="B19" s="29" t="s">
        <v>152</v>
      </c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>
      <c r="A20" s="32" t="s">
        <v>15</v>
      </c>
      <c r="B20" s="23" t="s">
        <v>147</v>
      </c>
      <c r="C20" s="33"/>
      <c r="D20" s="33"/>
      <c r="E20" s="33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>
      <c r="A21" s="32" t="s">
        <v>16</v>
      </c>
      <c r="B21" s="23" t="s">
        <v>147</v>
      </c>
      <c r="C21" s="33"/>
      <c r="D21" s="33"/>
      <c r="E21" s="33"/>
      <c r="F21" s="33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>
      <c r="A22" s="32" t="s">
        <v>148</v>
      </c>
      <c r="B22" s="89" t="s">
        <v>149</v>
      </c>
      <c r="C22" s="33"/>
      <c r="D22" s="33"/>
      <c r="E22" s="33"/>
      <c r="F22" s="33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1:27" s="6" customFormat="1">
      <c r="A23" s="28" t="s">
        <v>153</v>
      </c>
      <c r="B23" s="29" t="s">
        <v>136</v>
      </c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>
      <c r="A24" s="32" t="s">
        <v>15</v>
      </c>
      <c r="B24" s="23" t="s">
        <v>147</v>
      </c>
      <c r="C24" s="33"/>
      <c r="D24" s="33"/>
      <c r="E24" s="33"/>
      <c r="F24" s="33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>
      <c r="A25" s="32" t="s">
        <v>148</v>
      </c>
      <c r="B25" s="89" t="s">
        <v>149</v>
      </c>
      <c r="C25" s="33"/>
      <c r="D25" s="33"/>
      <c r="E25" s="33"/>
      <c r="F25" s="33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s="6" customFormat="1">
      <c r="A26" s="28" t="s">
        <v>154</v>
      </c>
      <c r="B26" s="29" t="s">
        <v>155</v>
      </c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>
      <c r="A27" s="32" t="s">
        <v>15</v>
      </c>
      <c r="B27" s="23" t="s">
        <v>147</v>
      </c>
      <c r="C27" s="33"/>
      <c r="D27" s="33"/>
      <c r="E27" s="33"/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>
      <c r="A28" s="32" t="s">
        <v>148</v>
      </c>
      <c r="B28" s="89" t="s">
        <v>149</v>
      </c>
      <c r="C28" s="33"/>
      <c r="D28" s="33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ht="34.799999999999997">
      <c r="A29" s="24" t="s">
        <v>65</v>
      </c>
      <c r="B29" s="25" t="s">
        <v>52</v>
      </c>
      <c r="C29" s="33"/>
      <c r="D29" s="33"/>
      <c r="E29" s="33"/>
      <c r="F29" s="33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s="6" customFormat="1">
      <c r="A30" s="28" t="s">
        <v>135</v>
      </c>
      <c r="B30" s="29" t="s">
        <v>152</v>
      </c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>
      <c r="A31" s="32" t="s">
        <v>15</v>
      </c>
      <c r="B31" s="23" t="s">
        <v>147</v>
      </c>
      <c r="C31" s="33"/>
      <c r="D31" s="33"/>
      <c r="E31" s="33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>
      <c r="A32" s="32" t="s">
        <v>148</v>
      </c>
      <c r="B32" s="89" t="s">
        <v>149</v>
      </c>
      <c r="C32" s="33"/>
      <c r="D32" s="33"/>
      <c r="E32" s="33"/>
      <c r="F32" s="33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s="6" customFormat="1">
      <c r="A33" s="28" t="s">
        <v>153</v>
      </c>
      <c r="B33" s="29" t="s">
        <v>136</v>
      </c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>
      <c r="A34" s="32" t="s">
        <v>15</v>
      </c>
      <c r="B34" s="23" t="s">
        <v>147</v>
      </c>
      <c r="C34" s="33"/>
      <c r="D34" s="33"/>
      <c r="E34" s="33"/>
      <c r="F34" s="33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>
      <c r="A35" s="32" t="s">
        <v>148</v>
      </c>
      <c r="B35" s="89" t="s">
        <v>149</v>
      </c>
      <c r="C35" s="33"/>
      <c r="D35" s="33"/>
      <c r="E35" s="33"/>
      <c r="F35" s="33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s="6" customFormat="1">
      <c r="A36" s="28" t="s">
        <v>154</v>
      </c>
      <c r="B36" s="29" t="s">
        <v>155</v>
      </c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>
      <c r="A37" s="32" t="s">
        <v>15</v>
      </c>
      <c r="B37" s="23" t="s">
        <v>147</v>
      </c>
      <c r="C37" s="33"/>
      <c r="D37" s="33"/>
      <c r="E37" s="33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</row>
    <row r="38" spans="1:27">
      <c r="A38" s="32" t="s">
        <v>148</v>
      </c>
      <c r="B38" s="89" t="s">
        <v>149</v>
      </c>
      <c r="C38" s="33"/>
      <c r="D38" s="33"/>
      <c r="E38" s="33"/>
      <c r="F38" s="33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  <row r="39" spans="1:27" ht="52.2">
      <c r="A39" s="24" t="s">
        <v>156</v>
      </c>
      <c r="B39" s="25" t="s">
        <v>53</v>
      </c>
      <c r="C39" s="33"/>
      <c r="D39" s="33"/>
      <c r="E39" s="33"/>
      <c r="F39" s="33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</row>
    <row r="40" spans="1:27" s="6" customFormat="1">
      <c r="A40" s="28" t="s">
        <v>135</v>
      </c>
      <c r="B40" s="29" t="s">
        <v>152</v>
      </c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>
      <c r="A41" s="32" t="s">
        <v>15</v>
      </c>
      <c r="B41" s="23" t="s">
        <v>147</v>
      </c>
      <c r="C41" s="33"/>
      <c r="D41" s="33"/>
      <c r="E41" s="33"/>
      <c r="F41" s="33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</row>
    <row r="42" spans="1:27">
      <c r="A42" s="32" t="s">
        <v>148</v>
      </c>
      <c r="B42" s="89" t="s">
        <v>149</v>
      </c>
      <c r="C42" s="33"/>
      <c r="D42" s="33"/>
      <c r="E42" s="33"/>
      <c r="F42" s="33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27" s="6" customFormat="1">
      <c r="A43" s="28" t="s">
        <v>153</v>
      </c>
      <c r="B43" s="29" t="s">
        <v>136</v>
      </c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>
      <c r="A44" s="32" t="s">
        <v>15</v>
      </c>
      <c r="B44" s="23" t="s">
        <v>147</v>
      </c>
      <c r="C44" s="33"/>
      <c r="D44" s="33"/>
      <c r="E44" s="33"/>
      <c r="F44" s="33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27">
      <c r="A45" s="32" t="s">
        <v>148</v>
      </c>
      <c r="B45" s="89" t="s">
        <v>149</v>
      </c>
      <c r="C45" s="33"/>
      <c r="D45" s="33"/>
      <c r="E45" s="33"/>
      <c r="F45" s="33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27" s="6" customFormat="1">
      <c r="A46" s="28" t="s">
        <v>154</v>
      </c>
      <c r="B46" s="29" t="s">
        <v>155</v>
      </c>
      <c r="C46" s="30"/>
      <c r="D46" s="30"/>
      <c r="E46" s="30"/>
      <c r="F46" s="30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>
      <c r="A47" s="32" t="s">
        <v>15</v>
      </c>
      <c r="B47" s="23" t="s">
        <v>147</v>
      </c>
      <c r="C47" s="33"/>
      <c r="D47" s="33"/>
      <c r="E47" s="33"/>
      <c r="F47" s="33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27">
      <c r="A48" s="32" t="s">
        <v>148</v>
      </c>
      <c r="B48" s="89" t="s">
        <v>149</v>
      </c>
      <c r="C48" s="33"/>
      <c r="D48" s="33"/>
      <c r="E48" s="33"/>
      <c r="F48" s="33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1:27" s="5" customFormat="1" ht="52.2">
      <c r="A49" s="24" t="s">
        <v>17</v>
      </c>
      <c r="B49" s="25" t="s">
        <v>157</v>
      </c>
      <c r="C49" s="26"/>
      <c r="D49" s="26"/>
      <c r="E49" s="26"/>
      <c r="F49" s="2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>
      <c r="A50" s="32" t="s">
        <v>58</v>
      </c>
      <c r="B50" s="23" t="s">
        <v>147</v>
      </c>
      <c r="C50" s="33"/>
      <c r="D50" s="33"/>
      <c r="E50" s="33"/>
      <c r="F50" s="33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1:27">
      <c r="A51" s="32" t="s">
        <v>65</v>
      </c>
      <c r="B51" s="23" t="s">
        <v>147</v>
      </c>
      <c r="C51" s="33"/>
      <c r="D51" s="33"/>
      <c r="E51" s="33"/>
      <c r="F51" s="33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1:27">
      <c r="A52" s="32" t="s">
        <v>148</v>
      </c>
      <c r="B52" s="89" t="s">
        <v>149</v>
      </c>
      <c r="C52" s="33"/>
      <c r="D52" s="33"/>
      <c r="E52" s="33"/>
      <c r="F52" s="33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1:27" ht="34.799999999999997">
      <c r="A53" s="24" t="s">
        <v>18</v>
      </c>
      <c r="B53" s="25" t="s">
        <v>158</v>
      </c>
      <c r="C53" s="33"/>
      <c r="D53" s="33"/>
      <c r="E53" s="33"/>
      <c r="F53" s="33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1:27">
      <c r="A54" s="32" t="s">
        <v>58</v>
      </c>
      <c r="B54" s="23" t="s">
        <v>147</v>
      </c>
      <c r="C54" s="33"/>
      <c r="D54" s="33"/>
      <c r="E54" s="33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1:27">
      <c r="A55" s="32" t="s">
        <v>65</v>
      </c>
      <c r="B55" s="23" t="s">
        <v>147</v>
      </c>
      <c r="C55" s="33"/>
      <c r="D55" s="33"/>
      <c r="E55" s="33"/>
      <c r="F55" s="3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1:27">
      <c r="A56" s="32" t="s">
        <v>148</v>
      </c>
      <c r="B56" s="89" t="s">
        <v>149</v>
      </c>
      <c r="C56" s="33"/>
      <c r="D56" s="33"/>
      <c r="E56" s="33"/>
      <c r="F56" s="33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1:27" s="5" customFormat="1" ht="52.2">
      <c r="A57" s="24" t="s">
        <v>19</v>
      </c>
      <c r="B57" s="25" t="s">
        <v>159</v>
      </c>
      <c r="C57" s="26"/>
      <c r="D57" s="26"/>
      <c r="E57" s="26"/>
      <c r="F57" s="26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>
      <c r="A58" s="32" t="s">
        <v>58</v>
      </c>
      <c r="B58" s="23" t="s">
        <v>147</v>
      </c>
      <c r="C58" s="33"/>
      <c r="D58" s="33"/>
      <c r="E58" s="33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1:27">
      <c r="A59" s="32" t="s">
        <v>65</v>
      </c>
      <c r="B59" s="23" t="s">
        <v>147</v>
      </c>
      <c r="C59" s="33"/>
      <c r="D59" s="33"/>
      <c r="E59" s="33"/>
      <c r="F59" s="33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1:27">
      <c r="A60" s="32" t="s">
        <v>148</v>
      </c>
      <c r="B60" s="89" t="s">
        <v>149</v>
      </c>
      <c r="C60" s="33"/>
      <c r="D60" s="33"/>
      <c r="E60" s="33"/>
      <c r="F60" s="33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1:27" ht="34.799999999999997">
      <c r="A61" s="24" t="s">
        <v>160</v>
      </c>
      <c r="B61" s="25" t="s">
        <v>161</v>
      </c>
      <c r="C61" s="33"/>
      <c r="D61" s="33"/>
      <c r="E61" s="33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1:27" s="6" customFormat="1">
      <c r="A62" s="28" t="s">
        <v>135</v>
      </c>
      <c r="B62" s="29" t="s">
        <v>152</v>
      </c>
      <c r="C62" s="30"/>
      <c r="D62" s="30"/>
      <c r="E62" s="30"/>
      <c r="F62" s="30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>
      <c r="A63" s="32" t="s">
        <v>15</v>
      </c>
      <c r="B63" s="23" t="s">
        <v>147</v>
      </c>
      <c r="C63" s="33"/>
      <c r="D63" s="33"/>
      <c r="E63" s="33"/>
      <c r="F63" s="3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1:27">
      <c r="A64" s="32" t="s">
        <v>148</v>
      </c>
      <c r="B64" s="89" t="s">
        <v>149</v>
      </c>
      <c r="C64" s="33"/>
      <c r="D64" s="33"/>
      <c r="E64" s="33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1:27" s="6" customFormat="1">
      <c r="A65" s="28" t="s">
        <v>153</v>
      </c>
      <c r="B65" s="29" t="s">
        <v>136</v>
      </c>
      <c r="C65" s="30"/>
      <c r="D65" s="30"/>
      <c r="E65" s="30"/>
      <c r="F65" s="30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>
      <c r="A66" s="32" t="s">
        <v>15</v>
      </c>
      <c r="B66" s="23" t="s">
        <v>147</v>
      </c>
      <c r="C66" s="33"/>
      <c r="D66" s="33"/>
      <c r="E66" s="33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1:27">
      <c r="A67" s="32" t="s">
        <v>148</v>
      </c>
      <c r="B67" s="89" t="s">
        <v>149</v>
      </c>
      <c r="C67" s="33"/>
      <c r="D67" s="33"/>
      <c r="E67" s="33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1:27" s="6" customFormat="1">
      <c r="A68" s="28" t="s">
        <v>154</v>
      </c>
      <c r="B68" s="29" t="s">
        <v>155</v>
      </c>
      <c r="C68" s="30"/>
      <c r="D68" s="30"/>
      <c r="E68" s="30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>
      <c r="A69" s="32" t="s">
        <v>15</v>
      </c>
      <c r="B69" s="23" t="s">
        <v>147</v>
      </c>
      <c r="C69" s="33"/>
      <c r="D69" s="33"/>
      <c r="E69" s="33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1:27">
      <c r="A70" s="32" t="s">
        <v>148</v>
      </c>
      <c r="B70" s="89" t="s">
        <v>149</v>
      </c>
      <c r="C70" s="33"/>
      <c r="D70" s="33"/>
      <c r="E70" s="33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1:27" ht="37.799999999999997">
      <c r="A71" s="24" t="s">
        <v>71</v>
      </c>
      <c r="B71" s="19" t="s">
        <v>145</v>
      </c>
      <c r="C71" s="33"/>
      <c r="D71" s="33"/>
      <c r="E71" s="33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1:27" ht="34.799999999999997">
      <c r="A72" s="38" t="s">
        <v>148</v>
      </c>
      <c r="B72" s="39" t="s">
        <v>162</v>
      </c>
      <c r="C72" s="40"/>
      <c r="D72" s="40"/>
      <c r="E72" s="40"/>
      <c r="F72" s="40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ht="0.75" customHeight="1">
      <c r="A73" s="42"/>
      <c r="B73" s="43"/>
      <c r="C73" s="44"/>
      <c r="D73" s="44"/>
      <c r="E73" s="44"/>
      <c r="F73" s="44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</row>
    <row r="74" spans="1:27" ht="20.100000000000001" customHeight="1">
      <c r="B74" s="11" t="s">
        <v>163</v>
      </c>
      <c r="C74" s="46"/>
      <c r="D74" s="46"/>
      <c r="E74" s="46"/>
      <c r="F74" s="46"/>
    </row>
    <row r="75" spans="1:27">
      <c r="A75" s="47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>
      <c r="A76" s="47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>
      <c r="A77" s="47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>
      <c r="A78" s="47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>
      <c r="A79" s="47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>
      <c r="A80" s="47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>
      <c r="A81" s="47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>
      <c r="A82" s="47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>
      <c r="A83" s="47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>
      <c r="A84" s="47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>
      <c r="A85" s="47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>
      <c r="A86" s="47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>
      <c r="A87" s="47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>
      <c r="A88" s="47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>
      <c r="A89" s="47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>
      <c r="A90" s="47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>
      <c r="A91" s="47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>
      <c r="A92" s="47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>
      <c r="A93" s="47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>
      <c r="A94" s="47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>
      <c r="A95" s="47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>
      <c r="A96" s="47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>
      <c r="A97" s="47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>
      <c r="A98" s="47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>
      <c r="A99" s="47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>
      <c r="A100" s="47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>
      <c r="A101" s="47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>
      <c r="A102" s="47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>
      <c r="A103" s="47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>
      <c r="A104" s="47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>
      <c r="A105" s="47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>
      <c r="A106" s="47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>
      <c r="A107" s="47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>
      <c r="A108" s="47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>
      <c r="A109" s="47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>
      <c r="A110" s="47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>
      <c r="A111" s="47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>
      <c r="A112" s="47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>
      <c r="A113" s="47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>
      <c r="A114" s="47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>
      <c r="A115" s="47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>
      <c r="A116" s="47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>
      <c r="A117" s="47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>
      <c r="A118" s="47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>
      <c r="A119" s="47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>
      <c r="A120" s="47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>
      <c r="A121" s="47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>
      <c r="A122" s="47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>
      <c r="A123" s="47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>
      <c r="A124" s="47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>
      <c r="A125" s="47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>
      <c r="A126" s="47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>
      <c r="A127" s="47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>
      <c r="A128" s="47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>
      <c r="A129" s="47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>
      <c r="A130" s="47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>
      <c r="A131" s="47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>
      <c r="A132" s="47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>
      <c r="A133" s="47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>
      <c r="A134" s="47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>
      <c r="A135" s="47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>
      <c r="A136" s="47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>
      <c r="A137" s="47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>
      <c r="A138" s="47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>
      <c r="A139" s="47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>
      <c r="A140" s="47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>
      <c r="A141" s="47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>
      <c r="A142" s="47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>
      <c r="A143" s="47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>
      <c r="A144" s="47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>
      <c r="A145" s="47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>
      <c r="A146" s="47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>
      <c r="A147" s="47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>
      <c r="A148" s="47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>
      <c r="A149" s="47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>
      <c r="A150" s="47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>
      <c r="A151" s="47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>
      <c r="A152" s="47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>
      <c r="A153" s="47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>
      <c r="A154" s="47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>
      <c r="A155" s="47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>
      <c r="A156" s="47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>
      <c r="A157" s="47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>
      <c r="A158" s="47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>
      <c r="A159" s="47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>
      <c r="A160" s="47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>
      <c r="A161" s="47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>
      <c r="A162" s="47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>
      <c r="A163" s="47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>
      <c r="A164" s="47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>
      <c r="A165" s="47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>
      <c r="A166" s="47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>
      <c r="A167" s="47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>
      <c r="A168" s="47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>
      <c r="A169" s="47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>
      <c r="A170" s="47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>
      <c r="A171" s="47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>
      <c r="A172" s="47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>
      <c r="A173" s="47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>
      <c r="A174" s="47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>
      <c r="A175" s="47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>
      <c r="A176" s="47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>
      <c r="A177" s="47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>
      <c r="A178" s="47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>
      <c r="A179" s="47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>
      <c r="A180" s="47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>
      <c r="A181" s="47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>
      <c r="A182" s="47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>
      <c r="A183" s="47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>
      <c r="A184" s="47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>
      <c r="A185" s="47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>
      <c r="A186" s="47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>
      <c r="A187" s="47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>
      <c r="A188" s="47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>
      <c r="A189" s="47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>
      <c r="A190" s="47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>
      <c r="A191" s="47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>
      <c r="A192" s="47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>
      <c r="A193" s="47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>
      <c r="A194" s="47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>
      <c r="A195" s="47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>
      <c r="A196" s="47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>
      <c r="A197" s="47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>
      <c r="A198" s="47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>
      <c r="A199" s="47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>
      <c r="A200" s="47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>
      <c r="A201" s="47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>
      <c r="A202" s="47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>
      <c r="A203" s="47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>
      <c r="A204" s="47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>
      <c r="A205" s="47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>
      <c r="A206" s="47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>
      <c r="A207" s="47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>
      <c r="A208" s="47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>
      <c r="A209" s="47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>
      <c r="A210" s="47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>
      <c r="A211" s="47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>
      <c r="A212" s="47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>
      <c r="A213" s="47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>
      <c r="A214" s="47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>
      <c r="A215" s="47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>
      <c r="A216" s="47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>
      <c r="A217" s="47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>
      <c r="A218" s="47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>
      <c r="A219" s="47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>
      <c r="A220" s="47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>
      <c r="A221" s="47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>
      <c r="A222" s="47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>
      <c r="A223" s="47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>
      <c r="A224" s="47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>
      <c r="A225" s="47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>
      <c r="A226" s="47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>
      <c r="A227" s="47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>
      <c r="A228" s="47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>
      <c r="A229" s="47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>
      <c r="A230" s="47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>
      <c r="A231" s="47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>
      <c r="A232" s="47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>
      <c r="A233" s="47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>
      <c r="A234" s="47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>
      <c r="A235" s="47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>
      <c r="A236" s="47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>
      <c r="A237" s="47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>
      <c r="A238" s="47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>
      <c r="A239" s="47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>
      <c r="A240" s="47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>
      <c r="A241" s="47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>
      <c r="A242" s="47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>
      <c r="A243" s="47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>
      <c r="A244" s="47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>
      <c r="A245" s="47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>
      <c r="A246" s="47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>
      <c r="A247" s="47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>
      <c r="A248" s="47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>
      <c r="A249" s="47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>
      <c r="A250" s="47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>
      <c r="A251" s="47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>
      <c r="A252" s="47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>
      <c r="A253" s="47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>
      <c r="A254" s="47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>
      <c r="A255" s="47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>
      <c r="A256" s="47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>
      <c r="A257" s="47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>
      <c r="A258" s="47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>
      <c r="A259" s="47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>
      <c r="A260" s="47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>
      <c r="A261" s="47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>
      <c r="A262" s="47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>
      <c r="A263" s="47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>
      <c r="A264" s="47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>
      <c r="A265" s="47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>
      <c r="A266" s="47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>
      <c r="A267" s="47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>
      <c r="A268" s="47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>
      <c r="A269" s="47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>
      <c r="A270" s="47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>
      <c r="A271" s="47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>
      <c r="A272" s="47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>
      <c r="A273" s="47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>
      <c r="A274" s="47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>
      <c r="A275" s="47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>
      <c r="A276" s="47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>
      <c r="A277" s="47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>
      <c r="A278" s="47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>
      <c r="A279" s="47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>
      <c r="A280" s="47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>
      <c r="A281" s="47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>
      <c r="A282" s="47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>
      <c r="A283" s="47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>
      <c r="A284" s="47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>
      <c r="A285" s="47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>
      <c r="A286" s="47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>
      <c r="A287" s="47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>
      <c r="A288" s="47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>
      <c r="A289" s="47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>
      <c r="A290" s="47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>
      <c r="A291" s="47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>
      <c r="A292" s="47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>
      <c r="A293" s="47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>
      <c r="A294" s="47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>
      <c r="A295" s="47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>
      <c r="A296" s="47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>
      <c r="A297" s="47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>
      <c r="A298" s="47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>
      <c r="A299" s="47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>
      <c r="A300" s="47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>
      <c r="A301" s="47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>
      <c r="A302" s="47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>
      <c r="A303" s="47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>
      <c r="A304" s="47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>
      <c r="A305" s="47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>
      <c r="A306" s="47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>
      <c r="A307" s="47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>
      <c r="A308" s="47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>
      <c r="A309" s="47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>
      <c r="A310" s="47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>
      <c r="A311" s="47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>
      <c r="A312" s="47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>
      <c r="A313" s="47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>
      <c r="A314" s="47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>
      <c r="A315" s="47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>
      <c r="A316" s="47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>
      <c r="A317" s="47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>
      <c r="A318" s="47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>
      <c r="A319" s="47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>
      <c r="A320" s="47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>
      <c r="A321" s="47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>
      <c r="A322" s="47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>
      <c r="A323" s="47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>
      <c r="A324" s="47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>
      <c r="A325" s="47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>
      <c r="A326" s="47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>
      <c r="A327" s="47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>
      <c r="A328" s="47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>
      <c r="A329" s="47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>
      <c r="A330" s="47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>
      <c r="A331" s="47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>
      <c r="A332" s="47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>
      <c r="A333" s="47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>
      <c r="A334" s="47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>
      <c r="A335" s="47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>
      <c r="A336" s="47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>
      <c r="A337" s="47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>
      <c r="A338" s="47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>
      <c r="A339" s="47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>
      <c r="A340" s="47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>
      <c r="A341" s="47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>
      <c r="A342" s="47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>
      <c r="A343" s="47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>
      <c r="A344" s="47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>
      <c r="A345" s="47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>
      <c r="A346" s="47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>
      <c r="A347" s="47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>
      <c r="A348" s="47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>
      <c r="A349" s="47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>
      <c r="A350" s="47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>
      <c r="A351" s="47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>
      <c r="A352" s="47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>
      <c r="A353" s="47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>
      <c r="A354" s="47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>
      <c r="A355" s="47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>
      <c r="A356" s="47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>
      <c r="A357" s="47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>
      <c r="A358" s="47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>
      <c r="A359" s="47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>
      <c r="A360" s="47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>
      <c r="A361" s="47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>
      <c r="A362" s="47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>
      <c r="A363" s="47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>
      <c r="A364" s="47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>
      <c r="A365" s="47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>
      <c r="A366" s="47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>
      <c r="A367" s="47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>
      <c r="A368" s="47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>
      <c r="A369" s="47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>
      <c r="A370" s="47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>
      <c r="A371" s="47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>
      <c r="A372" s="47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>
      <c r="A373" s="47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>
      <c r="A374" s="47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>
      <c r="A375" s="47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>
      <c r="A376" s="47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>
      <c r="A377" s="47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>
      <c r="A378" s="47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>
      <c r="A379" s="47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>
      <c r="A380" s="47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>
      <c r="A381" s="47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>
      <c r="A382" s="47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>
      <c r="A383" s="47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</sheetData>
  <mergeCells count="41">
    <mergeCell ref="V8:V10"/>
    <mergeCell ref="W8:W10"/>
    <mergeCell ref="X9:X10"/>
    <mergeCell ref="P8:P10"/>
    <mergeCell ref="Q8:Q10"/>
    <mergeCell ref="R8:R10"/>
    <mergeCell ref="S8:S10"/>
    <mergeCell ref="T8:T10"/>
    <mergeCell ref="X8:Z8"/>
    <mergeCell ref="K9:L9"/>
    <mergeCell ref="Y9:Z9"/>
    <mergeCell ref="A6:A10"/>
    <mergeCell ref="B6:B10"/>
    <mergeCell ref="C6:C10"/>
    <mergeCell ref="D6:D10"/>
    <mergeCell ref="E6:E10"/>
    <mergeCell ref="F7:F10"/>
    <mergeCell ref="G8:G10"/>
    <mergeCell ref="H8:H10"/>
    <mergeCell ref="I8:I10"/>
    <mergeCell ref="J9:J10"/>
    <mergeCell ref="M8:M10"/>
    <mergeCell ref="N8:N10"/>
    <mergeCell ref="O8:O10"/>
    <mergeCell ref="U8:U10"/>
    <mergeCell ref="A2:AA2"/>
    <mergeCell ref="A3:AA3"/>
    <mergeCell ref="A4:AA4"/>
    <mergeCell ref="A5:AA5"/>
    <mergeCell ref="F6:H6"/>
    <mergeCell ref="M6:T6"/>
    <mergeCell ref="AA6:AA10"/>
    <mergeCell ref="U6:V7"/>
    <mergeCell ref="W6:Z7"/>
    <mergeCell ref="G7:H7"/>
    <mergeCell ref="M7:N7"/>
    <mergeCell ref="O7:P7"/>
    <mergeCell ref="Q7:R7"/>
    <mergeCell ref="S7:T7"/>
    <mergeCell ref="I6:L7"/>
    <mergeCell ref="J8:L8"/>
  </mergeCells>
  <printOptions horizontalCentered="1"/>
  <pageMargins left="0" right="0" top="0.196850393700787" bottom="0.196850393700787" header="0.31496062992126" footer="0.31496062992126"/>
  <pageSetup paperSize="9" scale="50" fitToHeight="0" orientation="landscape" useFirstPageNumber="1"/>
  <headerFooter differentFirst="1" scaleWithDoc="0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B1 THTW</vt:lpstr>
      <vt:lpstr>B.II TW trong nuoc</vt:lpstr>
      <vt:lpstr>B.III ODA</vt:lpstr>
      <vt:lpstr>B.IV nguon thu</vt:lpstr>
      <vt:lpstr>'B.II TW trong nuoc'!Print_Area</vt:lpstr>
      <vt:lpstr>'B.IV nguon thu'!Print_Area</vt:lpstr>
      <vt:lpstr>'B1 THTW'!Print_Area</vt:lpstr>
      <vt:lpstr>'B.II TW trong nuoc'!Print_Titles</vt:lpstr>
      <vt:lpstr>'B.III ODA'!Print_Titles</vt:lpstr>
      <vt:lpstr>'B.IV nguon thu'!Print_Titles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2024-01-02T03:14:22Z</cp:lastPrinted>
  <dcterms:created xsi:type="dcterms:W3CDTF">2011-09-23T07:23:00Z</dcterms:created>
  <dcterms:modified xsi:type="dcterms:W3CDTF">2024-01-02T03:45:52Z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02076811DBEF43B49917614BE0D0D13D_13</vt:lpwstr>
  </property>
  <property fmtid="{D5CDD505-2E9C-101B-9397-08002B2CF9AE}" pid="3" name="KSOProductBuildVer">
    <vt:lpwstr>1033-12.2.0.13266</vt:lpwstr>
  </property>
</Properties>
</file>